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16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80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4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5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110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<sst xmlns="http://schemas.openxmlformats.org/spreadsheetml/2006/main" count="3252" uniqueCount="2077">
  <si>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</si>
  <si>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</si>
  <si>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</si>
  <si>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</si>
  <si>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</si>
  <si>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</si>
  <si>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</si>
  <si>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</si>
  <si>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</si>
  <si>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</si>
  <si>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</si>
  <si>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</si>
  <si>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</si>
  <si>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</si>
  <si>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</si>
  <si>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</si>
  <si>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</si>
  <si>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</si>
  <si>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</si>
  <si>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</si>
  <si>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</si>
  <si>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</si>
  <si>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</si>
  <si>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</si>
  <si>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</si>
  <si>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</si>
  <si>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</si>
  <si>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</si>
  <si>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</si>
  <si>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</si>
  <si>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</si>
  <si>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</si>
  <si>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</si>
  <si>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</si>
  <si>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</si>
  <si>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</si>
  <si>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</si>
  <si>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</si>
  <si>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</si>
  <si>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</si>
  <si>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</si>
  <si>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</si>
  <si>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</si>
  <si>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</si>
  <si>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</si>
  <si>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</si>
  <si>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</si>
  <si>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</si>
  <si>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</si>
  <si>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</si>
  <si>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</si>
  <si>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</si>
  <si>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</si>
  <si>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</si>
  <si>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</si>
  <si>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</si>
  <si>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</si>
  <si>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</si>
  <si>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</si>
  <si>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</si>
  <si>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</si>
  <si>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</si>
  <si>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</si>
  <si>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</si>
  <si>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</si>
  <si>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</si>
  <si>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</si>
  <si>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</si>
  <si>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</si>
  <si>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</si>
  <si>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</si>
  <si>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</si>
  <si>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</si>
  <si>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</si>
  <si>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</si>
  <si>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</si>
  <si>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</si>
  <si>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</si>
  <si>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</si>
  <si>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</si>
  <si>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</si>
  <si>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</si>
  <si>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</si>
  <si>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</si>
  <si>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</si>
  <si>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</si>
  <si>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</si>
  <si>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</si>
  <si>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</si>
  <si>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</si>
  <si>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</si>
  <si>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</si>
  <si>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</si>
  <si>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</si>
  <si>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</si>
  <si>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</si>
  <si>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</si>
  <si>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</si>
  <si>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</si>
  <si>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</si>
  <si>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</si>
  <si>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</si>
  <si>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</si>
  <si>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</si>
  <si>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</si>
  <si>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</si>
  <si>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</si>
  <si>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</si>
  <si>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</si>
  <si>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</si>
  <si>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</si>
  <si>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</si>
  <si>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</si>
  <si>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</si>
  <si>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</si>
  <si>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</si>
  <si>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</si>
  <si>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</si>
  <si>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</si>
  <si>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</si>
  <si>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</si>
  <si>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</si>
  <si>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</si>
  <si>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</si>
  <si>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</si>
  <si>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</si>
  <si>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</si>
  <si>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</si>
  <si>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</si>
  <si>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</si>
  <si>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</si>
  <si>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</si>
  <si>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</si>
  <si>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</si>
  <si>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</si>
  <si>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</si>
  <si>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</si>
  <si>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</si>
  <si>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</si>
  <si>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</si>
  <si>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</si>
  <si>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</si>
  <si>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</si>
  <si>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</si>
  <si>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</si>
  <si>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</si>
  <si>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</si>
  <si>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</si>
  <si>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</si>
  <si>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</si>
  <si>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</si>
  <si>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</si>
  <si>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</si>
  <si>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</si>
  <si>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</si>
  <si>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</si>
  <si>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</si>
  <si>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</si>
  <si>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</si>
  <si>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</si>
  <si>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</si>
  <si>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</si>
  <si>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</si>
  <si>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</si>
  <si>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</si>
  <si>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</si>
  <si>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</si>
  <si>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</si>
  <si>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</si>
  <si>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</si>
  <si>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</si>
  <si>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</si>
  <si>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</si>
  <si>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</si>
  <si>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</si>
  <si>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</si>
  <si>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</si>
  <si>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</si>
  <si>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</si>
  <si>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</si>
  <si>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</si>
  <si>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</si>
  <si>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</si>
  <si>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</si>
  <si>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</si>
  <si>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</si>
  <si>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</si>
  <si>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</si>
  <si>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</si>
  <si>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</si>
  <si>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</si>
  <si>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</si>
  <si>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</si>
  <si>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</si>
  <si>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</si>
  <si>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</si>
  <si>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</si>
  <si>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</si>
  <si>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</si>
  <si>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</si>
  <si>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</si>
  <si>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</si>
  <si>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</si>
  <si>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</si>
  <si>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</si>
  <si>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</si>
  <si>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</si>
  <si>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</si>
  <si>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</si>
  <si>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</si>
  <si>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</si>
  <si>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</si>
  <si>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</si>
  <si>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</si>
  <si>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</si>
  <si>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</si>
  <si>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</si>
  <si>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</si>
  <si>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</si>
  <si>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</si>
  <si>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</si>
  <si>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</si>
  <si>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</si>
  <si>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</si>
  <si>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</si>
  <si>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</si>
  <si>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</si>
  <si>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</si>
  <si>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</si>
  <si>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</si>
  <si>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</si>
  <si>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</si>
  <si>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</si>
  <si>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</si>
  <si>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</si>
  <si>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</si>
  <si>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</si>
  <si>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</si>
  <si>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</si>
  <si>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</si>
  <si>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</si>
  <si>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</si>
  <si>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</si>
  <si>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</si>
  <si>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</si>
  <si>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</si>
  <si>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</si>
  <si>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</si>
  <si>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</si>
  <si>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</si>
  <si>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</si>
  <si>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</si>
  <si>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</si>
  <si>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</si>
  <si>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</si>
  <si>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</si>
  <si>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</si>
  <si>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</si>
  <si>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</si>
  <si>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</si>
  <si>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</si>
  <si>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</si>
  <si>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</si>
  <si>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</si>
  <si>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</si>
  <si>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</si>
  <si>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</si>
  <si>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</si>
  <si>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</si>
  <si>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</si>
  <si>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</si>
  <si>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</si>
  <si>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</si>
  <si>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</si>
  <si>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</si>
  <si>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</si>
  <si>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</si>
  <si>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</si>
  <si>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</si>
  <si>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</si>
  <si>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</si>
  <si>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</si>
  <si>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</si>
  <si>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</si>
  <si>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</si>
  <si>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</si>
  <si>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</si>
  <si>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</si>
  <si>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</si>
  <si>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</si>
  <si>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</si>
  <si>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</si>
  <si>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</si>
  <si>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</si>
  <si>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</si>
  <si>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</si>
  <si>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</si>
  <si>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</si>
  <si>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</si>
  <si>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</si>
  <si>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</si>
  <si>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</si>
  <si>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</si>
  <si>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</si>
  <si>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</si>
  <si>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</si>
  <si>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</si>
  <si>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</si>
  <si>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</si>
  <si>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</si>
  <si>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</si>
  <si>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</si>
  <si>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</si>
  <si>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</si>
  <si>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</si>
  <si>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</si>
  <si>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</si>
  <si>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</si>
  <si>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</si>
  <si>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</si>
  <si>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</si>
  <si>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</si>
  <si>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</si>
  <si>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</si>
  <si>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</si>
  <si>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</si>
  <si>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</si>
  <si>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</si>
  <si>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</si>
  <si>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</si>
  <si>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</si>
  <si>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</si>
  <si>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</si>
  <si>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</si>
  <si>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</si>
  <si>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</si>
  <si>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</si>
  <si>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</si>
  <si>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</si>
  <si>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</si>
  <si>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</si>
  <si>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</si>
  <si>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</si>
  <si>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</si>
  <si>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</si>
  <si>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</si>
  <si>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</si>
  <si>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</si>
  <si>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</si>
  <si>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</si>
  <si>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</si>
  <si>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</si>
  <si>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</si>
  <si>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</si>
  <si>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</si>
  <si>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</si>
  <si>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</si>
  <si>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</si>
  <si>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</si>
  <si>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</si>
  <si>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</si>
  <si>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</si>
  <si>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</si>
  <si>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</si>
  <si>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</si>
  <si>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</si>
  <si>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</si>
  <si>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</si>
  <si>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</si>
  <si>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</si>
  <si>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</si>
  <si>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</si>
  <si>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</si>
  <si>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</si>
  <si>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</si>
  <si>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</si>
  <si>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</si>
  <si>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</si>
  <si>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</si>
  <si>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</si>
  <si>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</si>
  <si>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</si>
  <si>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</si>
  <si>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</si>
  <si>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</si>
  <si>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</si>
  <si>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</si>
  <si>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</si>
  <si>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</si>
  <si>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</si>
  <si>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</si>
  <si>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</si>
  <si>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</si>
  <si>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</si>
  <si>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</si>
  <si>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</si>
  <si>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</si>
  <si>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</si>
  <si>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</si>
  <si>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</si>
  <si>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</si>
  <si>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</si>
  <si>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</si>
  <si>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</si>
  <si>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</si>
  <si>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</si>
  <si>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</si>
  <si>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</si>
  <si>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</si>
  <si>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</si>
  <si>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</si>
  <si>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</si>
  <si>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</si>
  <si>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</si>
  <si>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</si>
  <si>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</si>
  <si>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</si>
  <si>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</si>
  <si>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</si>
  <si>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</si>
  <si>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</si>
  <si>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</si>
  <si>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</si>
  <si>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</si>
  <si>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</si>
  <si>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</si>
  <si>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</si>
  <si>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</si>
  <si>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</si>
  <si>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</si>
  <si>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</si>
  <si>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</si>
  <si>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</si>
  <si>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</si>
  <si>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</si>
  <si>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</si>
  <si>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</si>
  <si>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</si>
  <si>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</si>
  <si>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</si>
  <si>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</si>
  <si>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</si>
  <si>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</si>
  <si>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</si>
  <si>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</si>
  <si>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</si>
  <si>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</si>
  <si>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</si>
  <si>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</si>
  <si>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</si>
  <si>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</si>
  <si>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</si>
  <si>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</si>
  <si>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</si>
  <si>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</si>
  <si>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</si>
  <si>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</si>
  <si>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</si>
  <si>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</si>
  <si>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</si>
  <si>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</si>
  <si>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</si>
  <si>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</si>
  <si>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</si>
  <si>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</si>
  <si>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</si>
  <si>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</si>
  <si>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</si>
  <si>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</si>
  <si>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</si>
  <si>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</si>
  <si>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</si>
  <si>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</si>
  <si>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</si>
  <si>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</si>
  <si>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</si>
  <si>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</si>
  <si>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</si>
  <si>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</si>
  <si>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</si>
  <si>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</si>
  <si>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</si>
  <si>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</si>
  <si>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</si>
  <si>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</si>
  <si>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</si>
  <si>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</si>
  <si>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</si>
  <si>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</si>
  <si>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</si>
  <si>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</si>
  <si>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</si>
  <si>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</si>
  <si>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</si>
  <si>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</si>
  <si>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</si>
  <si>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</si>
  <si>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</si>
  <si>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</si>
  <si>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</si>
  <si>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</si>
  <si>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</si>
  <si>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</si>
  <si>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</si>
  <si>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</si>
  <si>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</si>
  <si>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</si>
  <si>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</si>
  <si>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</si>
  <si>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</si>
  <si>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</si>
  <si>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</si>
  <si>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</si>
  <si>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</si>
  <si>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</si>
  <si>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</si>
  <si>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</si>
  <si>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</si>
  <si>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</si>
  <si>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</si>
  <si>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</si>
  <si>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</si>
  <si>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</si>
  <si>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</si>
  <si>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</si>
  <si>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</si>
  <si>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</si>
  <si>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</si>
  <si>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</si>
  <si>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</si>
  <si>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</si>
  <si>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</si>
  <si>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</si>
  <si>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</si>
  <si>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</si>
  <si>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</si>
  <si>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</si>
  <si>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</si>
  <si>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</si>
  <si>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</si>
  <si>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</si>
  <si>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</si>
  <si>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</si>
  <si>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</si>
  <si>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</si>
  <si>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</si>
  <si>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</si>
  <si>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</si>
  <si>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</si>
  <si>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</si>
  <si>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</si>
  <si>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</si>
  <si>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</si>
  <si>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</si>
  <si>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</si>
  <si>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</si>
  <si>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</si>
  <si>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</si>
  <si>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</si>
  <si>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</si>
  <si>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</si>
  <si>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</si>
  <si>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</si>
  <si>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</si>
  <si>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</si>
  <si>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</si>
  <si>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</si>
  <si>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</si>
  <si>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</si>
  <si>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</si>
  <si>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</si>
  <si>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</si>
  <si>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</si>
  <si>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</si>
  <si>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</si>
  <si>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</si>
  <si>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</si>
  <si>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</si>
  <si>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</si>
  <si>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</si>
  <si>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</si>
  <si>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</si>
  <si>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</si>
  <si>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</si>
  <si>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</si>
  <si>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</si>
  <si>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</si>
  <si>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</si>
  <si>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</si>
  <si>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</si>
  <si>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</si>
  <si>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</si>
  <si>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</si>
  <si>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</si>
  <si>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</si>
  <si>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</si>
  <si>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</si>
  <si>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</si>
  <si>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</si>
  <si>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</si>
  <si>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</si>
  <si>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</si>
  <si>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</si>
  <si>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</si>
  <si>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</si>
  <si>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</si>
  <si>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</si>
  <si>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</si>
  <si>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</si>
  <si>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</si>
  <si>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</si>
  <si>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</si>
  <si>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</si>
  <si>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</si>
  <si>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</si>
  <si>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</si>
  <si>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</si>
  <si>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</si>
  <si>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</si>
  <si>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</si>
  <si>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</si>
  <si>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</si>
  <si>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</si>
  <si>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</si>
  <si>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</si>
  <si>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</si>
  <si>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</si>
  <si>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</si>
  <si>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</si>
  <si>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</si>
  <si>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</si>
  <si>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</si>
  <si>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</si>
  <si>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</si>
  <si>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</si>
  <si>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</si>
  <si>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</si>
  <si>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</si>
  <si>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</si>
  <si>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</si>
  <si>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</si>
  <si>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</si>
  <si>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</si>
  <si>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</si>
  <si>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</si>
  <si>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</si>
  <si>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</si>
  <si>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</si>
  <si>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</si>
  <si>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</si>
  <si>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</si>
  <si>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</si>
  <si>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</si>
  <si>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</si>
  <si>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</si>
  <si>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</si>
  <si>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</si>
  <si>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</si>
  <si>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</si>
  <si>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</si>
  <si>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</si>
  <si>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</si>
  <si>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</si>
  <si>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</si>
  <si>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</si>
  <si>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</si>
  <si>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</si>
  <si>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</si>
  <si>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</si>
  <si>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</si>
  <si>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</si>
  <si>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</si>
  <si>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</si>
  <si>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</si>
  <si>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</si>
  <si>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</si>
  <si>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</si>
  <si>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</si>
  <si>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</si>
  <si>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</si>
  <si>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</si>
  <si>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</si>
  <si>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</si>
  <si>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</si>
  <si>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</si>
  <si>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</si>
  <si>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</si>
  <si>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</si>
  <si>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</si>
  <si>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</si>
  <si>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</si>
  <si>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</si>
  <si>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</si>
  <si>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</si>
  <si>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</si>
  <si>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</si>
  <si>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</si>
  <si>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</si>
  <si>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</si>
  <si>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</si>
  <si>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</si>
  <si>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</si>
  <si>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</si>
  <si>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</si>
  <si>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</si>
  <si>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</si>
  <si>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</si>
  <si>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</si>
  <si>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</si>
  <si>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</si>
  <si>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</si>
  <si>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</si>
  <si>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</si>
  <si>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</si>
  <si>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</si>
  <si>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</si>
  <si>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</si>
  <si>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</si>
  <si>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</si>
  <si>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</si>
  <si>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</si>
  <si>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</si>
  <si>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</si>
  <si>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</si>
  <si>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</si>
  <si>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</si>
  <si>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</si>
  <si>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</si>
  <si>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</si>
  <si>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</si>
  <si>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</si>
  <si>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</si>
  <si>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</si>
  <si>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</si>
  <si>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</si>
  <si>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</si>
  <si>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</si>
  <si>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</si>
  <si>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</si>
  <si>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</si>
  <si>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</si>
  <si>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</si>
  <si>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</si>
  <si>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</si>
  <si>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</si>
  <si>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</si>
  <si>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</si>
  <si>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</si>
  <si>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</si>
  <si>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</si>
  <si>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</si>
  <si>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</si>
  <si>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</si>
  <si>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</si>
  <si>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</si>
  <si>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</si>
  <si>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</si>
  <si>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</si>
  <si>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</si>
  <si>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</si>
  <si>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</si>
  <si>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</si>
  <si>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</si>
  <si>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</si>
  <si>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</si>
  <si>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</si>
  <si>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</si>
  <si>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</si>
  <si>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</si>
  <si>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</si>
  <si>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</si>
  <si>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</si>
  <si>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</si>
  <si>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</si>
  <si>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</si>
  <si>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</si>
  <si>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</si>
  <si>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</si>
  <si>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</si>
  <si>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</si>
  <si>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</si>
  <si>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</si>
  <si>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</si>
  <si>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</si>
  <si>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</si>
  <si>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</si>
  <si>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</si>
  <si>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</si>
  <si>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</si>
  <si>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</si>
  <si>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</si>
  <si>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</si>
  <si>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</si>
  <si>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</si>
  <si>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</si>
  <si>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</si>
  <si>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</si>
  <si>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</si>
  <si>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</si>
  <si>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</si>
  <si>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</si>
  <si>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</si>
  <si>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</si>
  <si>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</si>
  <si>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</si>
  <si>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</si>
  <si>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</si>
  <si>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</si>
  <si>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</si>
  <si>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</si>
  <si>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</si>
  <si>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</si>
  <si>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</si>
  <si>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</si>
  <si>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</si>
  <si>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</si>
  <si>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</si>
  <si>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</si>
  <si>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</si>
  <si>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</si>
  <si>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</si>
  <si>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</si>
  <si>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</si>
  <si>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</si>
  <si>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</si>
  <si>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</si>
  <si>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</si>
  <si>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</si>
  <si>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</si>
  <si>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</si>
  <si>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</si>
  <si>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</si>
  <si>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</si>
  <si>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</si>
  <si>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</si>
  <si>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</si>
  <si>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</si>
  <si>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</si>
  <si>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</si>
  <si>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</si>
  <si>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</si>
  <si>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</si>
  <si>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</si>
  <si>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</si>
  <si>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</si>
  <si>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</si>
  <si>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</si>
  <si>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</si>
  <si>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</si>
  <si>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</si>
  <si>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</si>
  <si>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</si>
  <si>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</si>
  <si>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</si>
  <si>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</si>
  <si>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</si>
  <si>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</si>
  <si>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</si>
  <si>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</si>
  <si>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</si>
  <si>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</si>
  <si>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</si>
  <si>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</si>
  <si>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</si>
  <si>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</si>
  <si>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</si>
  <si>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</si>
  <si>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</si>
  <si>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</si>
  <si>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</si>
  <si>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</si>
  <si>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</si>
  <si>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</si>
  <si>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</si>
  <si>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</si>
  <si>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</si>
  <si>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</si>
  <si>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</si>
  <si>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</si>
  <si>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</si>
  <si>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</si>
  <si>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</si>
  <si>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</si>
  <si>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</si>
  <si>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</si>
  <si>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</si>
  <si>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</si>
  <si>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</si>
  <si>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</si>
  <si>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</si>
  <si>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</si>
  <si>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</si>
  <si>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</si>
  <si>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</si>
  <si>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</si>
  <si>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</si>
  <si>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</si>
  <si>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</si>
  <si>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</si>
  <si>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</si>
  <si>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</si>
  <si>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</si>
  <si>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</si>
  <si>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</si>
  <si>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</si>
  <si>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</si>
  <si>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</si>
  <si>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</si>
  <si>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</si>
  <si>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</si>
  <si>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</si>
  <si>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</si>
  <si>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</si>
  <si>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</si>
  <si>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</si>
  <si>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</si>
  <si>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</si>
  <si>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</si>
  <si>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</si>
  <si>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</si>
  <si>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</si>
  <si>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</si>
  <si>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</si>
  <si>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</si>
  <si>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</si>
  <si>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</si>
  <si>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</si>
  <si>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</si>
  <si>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</si>
  <si>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</si>
  <si>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</si>
  <si>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</si>
  <si>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</si>
  <si>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</si>
  <si>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</si>
  <si>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</si>
  <si>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</si>
  <si>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</si>
  <si>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</si>
  <si>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</si>
  <si>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</si>
  <si>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</si>
  <si>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</si>
  <si>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</si>
  <si>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</si>
  <si>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</si>
  <si>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</si>
  <si>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</si>
  <si>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</si>
  <si>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</si>
  <si>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</si>
  <si>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</si>
  <si>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</si>
  <si>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</si>
  <si>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</si>
  <si>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</si>
  <si>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</si>
  <si>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</si>
  <si>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</si>
  <si>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</si>
  <si>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</si>
  <si>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</si>
  <si>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</si>
  <si>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</si>
  <si>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</si>
  <si>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</si>
  <si>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</si>
  <si>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</si>
  <si>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</si>
  <si>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</si>
  <si>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</si>
  <si>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</si>
  <si>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</si>
  <si>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</si>
  <si>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</si>
  <si>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</si>
  <si>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</si>
  <si>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</si>
  <si>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</si>
  <si>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</si>
  <si>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</si>
  <si>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</si>
  <si>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</si>
  <si>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</si>
  <si>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</si>
  <si>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</si>
  <si>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</si>
  <si>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</si>
  <si>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</si>
  <si>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</si>
  <si>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</si>
  <si>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</si>
  <si>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</si>
  <si>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</si>
  <si>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</si>
  <si>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</si>
  <si>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</si>
  <si>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</si>
  <si>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</si>
  <si>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</si>
  <si>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</si>
  <si>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</si>
  <si>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</si>
  <si>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</si>
  <si>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</si>
  <si>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</si>
  <si>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</si>
  <si>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</si>
  <si>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</si>
  <si>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</si>
  <si>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</si>
  <si>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</si>
  <si>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</si>
  <si>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</si>
  <si>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</si>
  <si>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</si>
  <si>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</si>
  <si>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</si>
  <si>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</si>
  <si>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</si>
  <si>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</si>
  <si>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</si>
  <si>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</si>
  <si>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</si>
  <si>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</si>
  <si>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</si>
  <si>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</si>
  <si>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</si>
  <si>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</si>
  <si>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</si>
  <si>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</si>
  <si>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</si>
  <si>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</si>
  <si>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</si>
  <si>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</si>
  <si>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</si>
  <si>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</si>
  <si>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</si>
  <si>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</si>
  <si>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</si>
  <si>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</si>
  <si>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</si>
  <si>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</si>
  <si>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</si>
  <si>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</si>
  <si>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</si>
  <si>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</si>
  <si>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</si>
  <si>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</si>
  <si>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</si>
  <si>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</si>
  <si>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</si>
  <si>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</si>
  <si>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</si>
  <si>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</si>
  <si>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</si>
  <si>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</si>
  <si>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</si>
  <si>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</si>
  <si>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</si>
  <si>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</si>
  <si>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</si>
  <si>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</si>
  <si>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</si>
  <si>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</si>
  <si>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</si>
  <si>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</si>
  <si>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</si>
  <si>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</si>
  <si>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</si>
  <si>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</si>
  <si>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</si>
  <si>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</si>
  <si>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</si>
  <si>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</si>
  <si>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</si>
  <si>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</si>
  <si>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</si>
  <si>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</si>
  <si>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</si>
  <si>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</si>
  <si>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</si>
  <si>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</si>
  <si>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</si>
  <si>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</si>
  <si>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</si>
  <si>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</si>
  <si>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</si>
  <si>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</si>
  <si>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</si>
  <si>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</si>
  <si>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</si>
  <si>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</si>
  <si>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</si>
  <si>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</si>
  <si>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</si>
  <si>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</si>
  <si>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</si>
  <si>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</si>
  <si>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</si>
  <si>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</si>
  <si>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</si>
  <si>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</si>
  <si>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</si>
  <si>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</si>
  <si>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</si>
  <si>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</si>
  <si>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</si>
  <si>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</si>
  <si>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</si>
  <si>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</si>
  <si>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</si>
  <si>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</si>
  <si>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</si>
  <si>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</si>
  <si>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</si>
  <si>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</si>
  <si>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</si>
  <si>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</si>
  <si>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</si>
  <si>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</si>
  <si>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</si>
  <si>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</si>
  <si>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</si>
  <si>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</si>
  <si>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</si>
  <si>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</si>
  <si>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</si>
  <si>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</si>
  <si>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</si>
  <si>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</si>
  <si>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</si>
  <si>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</si>
  <si>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</si>
  <si>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</si>
  <si>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</si>
  <si>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</si>
  <si>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</si>
  <si>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</si>
  <si>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</si>
  <si>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</si>
  <si>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</si>
  <si>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</si>
  <si>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</si>
  <si>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</si>
  <si>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</si>
  <si>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</si>
  <si>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</si>
  <si>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</si>
  <si>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</si>
  <si>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</si>
  <si>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</si>
  <si>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</si>
  <si>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</si>
  <si>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</si>
  <si>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</si>
  <si>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</si>
  <si>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</si>
  <si>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</si>
  <si>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</si>
  <si>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</si>
  <si>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</si>
  <si>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</si>
  <si>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</si>
  <si>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</si>
  <si>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</si>
  <si>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</si>
  <si>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</si>
  <si>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</si>
  <si>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</si>
  <si>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</si>
  <si>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</si>
  <si>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</si>
  <si>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</si>
  <si>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</si>
  <si>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</si>
  <si>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</si>
  <si>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</si>
  <si>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</si>
  <si>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</si>
  <si>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</si>
  <si>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</si>
  <si>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</si>
  <si>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</si>
  <si>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</si>
  <si>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</si>
  <si>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</si>
  <si>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</si>
  <si>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</si>
  <si>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</si>
  <si>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</si>
  <si>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</si>
  <si>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</si>
  <si>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</si>
  <si>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</si>
  <si>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</si>
  <si>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</si>
  <si>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</si>
  <si>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</si>
  <si>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</si>
  <si>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</si>
  <si>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</si>
  <si>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</si>
  <si>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</si>
  <si>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</si>
  <si>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</si>
  <si>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</si>
  <si>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</si>
  <si>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</si>
  <si>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</si>
  <si>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</si>
  <si>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</si>
  <si>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</si>
  <si>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</si>
  <si>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</si>
  <si>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</si>
  <si>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</si>
  <si>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</si>
  <si>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</si>
  <si>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</si>
  <si>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</si>
  <si>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</si>
  <si>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</si>
  <si>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</si>
  <si>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</si>
  <si>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</si>
  <si>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</si>
  <si>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</si>
  <si>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</si>
  <si>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</si>
  <si>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</si>
  <si>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</si>
  <si>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</si>
  <si>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</si>
  <si>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</si>
  <si>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</si>
  <si>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</si>
  <si>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</si>
  <si>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</si>
  <si>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</si>
  <si>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</si>
  <si>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</si>
  <si>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</si>
  <si>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</si>
  <si>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</si>
  <si>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</si>
  <si>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</si>
  <si>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</si>
  <si>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</si>
  <si>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</si>
  <si>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</si>
  <si>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</si>
  <si>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</si>
  <si>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</si>
  <si>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</si>
  <si>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</si>
  <si>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</si>
  <si>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</si>
  <si>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</si>
  <si>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</si>
  <si>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</si>
  <si>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</si>
  <si>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</si>
  <si>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</si>
  <si>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</si>
  <si>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</si>
  <si>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</si>
  <si>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</si>
  <si>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</si>
  <si>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</si>
  <si>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</si>
  <si>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</si>
  <si>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</si>
  <si>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</si>
  <si>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</si>
  <si>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</si>
  <si>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</si>
  <si>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</si>
  <si>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</si>
  <si>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</si>
  <si>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</si>
  <si>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</si>
  <si>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</si>
  <si>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</si>
  <si>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</si>
  <si>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</si>
  <si>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</si>
  <si>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</si>
  <si>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</si>
  <si>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</si>
  <si>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</si>
  <si>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</si>
  <si>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</si>
  <si>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</si>
  <si>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</si>
  <si>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</si>
  <si>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</si>
  <si>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</si>
  <si>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</si>
  <si>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</si>
  <si>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</si>
  <si>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</si>
  <si>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</si>
  <si>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</si>
  <si>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</si>
  <si>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</si>
  <si>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</si>
  <si>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</si>
  <si>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</si>
  <si>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</si>
  <si>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</si>
  <si>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</si>
  <si>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</si>
  <si>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</si>
  <si>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</si>
  <si>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</si>
  <si>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</si>
  <si>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</si>
  <si>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</si>
  <si>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</si>
  <si>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</si>
  <si>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</si>
  <si>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</si>
  <si>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</si>
  <si>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</si>
  <si>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</si>
  <si>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</si>
  <si>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</si>
  <si>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</si>
  <si>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</si>
  <si>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</si>
  <si>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</si>
  <si>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</si>
  <si>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</si>
  <si>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</si>
  <si>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</si>
  <si>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</si>
  <si>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</si>
  <si>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</si>
  <si>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</si>
  <si>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</si>
  <si>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</si>
  <si>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</si>
  <si>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</si>
  <si>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</si>
  <si>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</si>
  <si>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</si>
  <si>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</si>
  <si>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</si>
  <si>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</si>
  <si>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</si>
  <si>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</si>
  <si>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</si>
  <si>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</si>
  <si>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</si>
  <si>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</si>
  <si>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</si>
  <si>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</si>
  <si>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</si>
  <si>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</si>
  <si>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</si>
  <si>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</si>
  <si>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</si>
  <si>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</si>
  <si>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</si>
  <si>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</si>
  <si>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</si>
  <si>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</si>
  <si>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</si>
  <si>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</si>
  <si>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</si>
  <si>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</si>
  <si>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</si>
  <si>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</si>
  <si>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</si>
  <si>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</si>
  <si>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</si>
  <si>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</si>
  <si>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</si>
  <si>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</si>
  <si>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</si>
  <si>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</si>
  <si>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</si>
  <si>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</si>
  <si>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</si>
  <si>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</si>
  <si>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</si>
  <si>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</si>
  <si>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</si>
  <si>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</si>
  <si>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</si>
  <si>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</si>
  <si>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</si>
  <si>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</si>
  <si>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</si>
  <si>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</si>
  <si>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</si>
  <si>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</si>
  <si>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</si>
  <si>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</si>
  <si>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</si>
  <si>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</si>
  <si>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</si>
  <si>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</si>
  <si>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</si>
  <si>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</si>
  <si>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</si>
  <si>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</si>
  <si>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</si>
  <si>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</si>
  <si>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</si>
  <si>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</si>
  <si>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</si>
  <si>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</si>
  <si>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</si>
  <si>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</si>
  <si>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</si>
  <si>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</si>
  <si>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</si>
  <si>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</si>
  <si>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</si>
  <si>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</si>
  <si>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</si>
  <si>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</si>
  <si>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</si>
  <si>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</si>
  <si>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</si>
  <si>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</si>
  <si>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</si>
  <si>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</si>
  <si>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</si>
  <si>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</si>
  <si>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</si>
  <si>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</si>
  <si>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</si>
  <si>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</si>
  <si>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</si>
  <si>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</si>
  <si>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</si>
  <si>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</si>
  <si>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</si>
  <si>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</si>
  <si>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</si>
  <si>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</si>
  <si>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</si>
  <si>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</si>
  <si>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</si>
  <si>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</si>
  <si>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</si>
  <si>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</si>
  <si>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</si>
  <si>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</si>
  <si>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</si>
  <si>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</si>
  <si>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</si>
  <si>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</si>
  <si>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</si>
  <si>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</si>
  <si>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</si>
  <si>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</si>
  <si>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</si>
  <si>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</si>
  <si>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</si>
  <si>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</si>
  <si>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</si>
  <si>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</si>
  <si>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</si>
  <si>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</si>
  <si>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</si>
  <si>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</si>
  <si>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</si>
  <si>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</si>
  <si>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</si>
  <si>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</si>
  <si>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</si>
  <si>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</si>
  <si>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</si>
  <si>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</si>
  <si>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</si>
  <si>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</si>
  <si>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</si>
  <si>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</si>
  <si>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</si>
  <si>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</si>
  <si>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</si>
  <si>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</si>
  <si>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</si>
  <si>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</si>
  <si>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</si>
  <si>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</si>
  <si>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</si>
  <si>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</si>
  <si>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</si>
  <si>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</si>
  <si>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</si>
  <si>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</si>
  <si>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</si>
  <si>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</si>
  <si>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</si>
  <si>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</si>
  <si>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</si>
  <si>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</si>
  <si>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</si>
  <si>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</si>
  <si>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</si>
  <si>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</si>
  <si>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</si>
  <si>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</si>
  <si>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</si>
  <si>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</si>
  <si>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</si>
  <si>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</si>
  <si>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</si>
  <si>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</si>
  <si>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</si>
  <si>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</si>
  <si>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</si>
  <si>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</si>
  <si>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</si>
  <si>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</si>
  <si>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</si>
  <si>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</si>
  <si>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</si>
  <si>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</si>
  <si>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</si>
  <si>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</si>
  <si>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</si>
  <si>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</si>
  <si>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</si>
  <si>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</si>
  <si>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</si>
  <si>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</si>
  <si>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</si>
  <si>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</si>
  <si>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</si>
  <si>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</si>
  <si>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</si>
  <si>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</si>
  <si>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</si>
  <si>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</si>
  <si>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</si>
  <si>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</si>
  <si>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</si>
  <si>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</si>
  <si>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</si>
  <si>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</si>
  <si>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</si>
  <si>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</si>
  <si>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</si>
  <si>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</si>
  <si>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</si>
  <si>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</si>
  <si>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</si>
  <si>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</si>
  <si>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</si>
  <si>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</si>
  <si>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</si>
  <si>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</si>
  <si>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</si>
  <si>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</si>
  <si>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</si>
  <si>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</si>
  <si>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</si>
  <si>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</si>
  <si>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</si>
  <si>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</si>
  <si>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</si>
  <si>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</si>
  <si>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</si>
  <si>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</si>
  <si>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</si>
  <si>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</si>
  <si>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</si>
  <si>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</si>
  <si>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</si>
  <si>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</si>
  <si>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</si>
  <si>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</si>
  <si>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</si>
  <si>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</si>
  <si>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</si>
  <si>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</si>
  <si>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</si>
  <si>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</si>
  <si>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</si>
  <si>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</si>
  <si>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</si>
  <si>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</si>
  <si>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</si>
  <si>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</si>
  <si>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</si>
  <si>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</si>
  <si>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</si>
  <si>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</si>
  <si>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</si>
  <si>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</si>
  <si>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</si>
  <si>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</si>
  <si>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</si>
  <si>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</si>
  <si>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</si>
  <si>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</si>
  <si>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</si>
  <si>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</si>
  <si>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</si>
  <si>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</si>
  <si>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</si>
  <si>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</si>
  <si>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</si>
  <si>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</si>
  <si>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</si>
  <si>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</si>
  <si>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</si>
  <si>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</si>
  <si>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</si>
  <si>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</si>
  <si>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</si>
  <si>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</si>
  <si>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</si>
  <si>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</si>
  <si>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</si>
  <si>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</si>
  <si>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</si>
  <si>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</si>
  <si>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</si>
  <si>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</si>
  <si>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</si>
  <si>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</si>
  <si>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</si>
  <si>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</si>
  <si>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</si>
  <si>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</si>
  <si>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</si>
  <si>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</si>
  <si>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</si>
  <si>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</si>
  <si>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</si>
  <si>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</si>
  <si>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</si>
  <si>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</si>
  <si>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</si>
  <si>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</si>
  <si>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</si>
  <si>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</si>
  <si>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</si>
  <si>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</si>
  <si>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</si>
  <si>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</si>
  <si>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</si>
  <si>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</si>
  <si>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</si>
  <si>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</si>
  <si>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</si>
  <si>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</si>
  <si>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</si>
  <si>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</si>
  <si>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</si>
  <si>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</si>
  <si>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</si>
  <si>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</si>
  <si>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</si>
  <si>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</si>
  <si>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</si>
  <si>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</si>
  <si>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</si>
  <si>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</si>
  <si>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</si>
  <si>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</si>
  <si>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</si>
  <si>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</si>
  <si>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</si>
  <si>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</si>
  <si>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</si>
  <si>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</si>
  <si>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</si>
  <si>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</si>
  <si>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</si>
  <si>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</si>
  <si>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</si>
  <si>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</si>
  <si>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</si>
  <si>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</si>
  <si>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</si>
  <si>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</si>
  <si>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</si>
  <si>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</si>
  <si>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</si>
  <si>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</si>
  <si>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</si>
  <si>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</si>
  <si>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</si>
  <si>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</si>
  <si>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</si>
  <si>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</si>
  <si>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</si>
  <si>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</si>
  <si>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</si>
  <si>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</si>
  <si>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</si>
  <si>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</si>
  <si>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</si>
  <si>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</si>
  <si>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</si>
  <si>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</si>
  <si>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</si>
  <si>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</si>
  <si>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</si>
  <si>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</si>
  <si>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</si>
  <si>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</si>
  <si>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</si>
  <si>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</si>
  <si>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</si>
  <si>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</si>
  <si>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</si>
  <si>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</si>
  <si>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</si>
  <si>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</si>
  <si>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</si>
  <si>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</si>
  <si>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</si>
  <si>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</si>
  <si>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</si>
  <si>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</si>
  <si>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</si>
  <si>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</si>
  <si>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</si>
  <si>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</si>
  <si>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</si>
  <si>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</si>
  <si>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</si>
  <si>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</si>
  <si>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</si>
  <si>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</si>
  <si>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</si>
  <si>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</si>
  <si>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</si>
  <si>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</si>
  <si>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</si>
  <si>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</si>
  <si>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</si>
  <si>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</si>
  <si>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</si>
  <si>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</si>
  <si>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</si>
  <si>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</si>
  <si>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</si>
  <si>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</si>
  <si>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</si>
  <si>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</si>
  <si>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</si>
  <si>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</si>
  <si>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</si>
  <si>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</si>
  <si>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</si>
  <si>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</si>
  <si>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</si>
  <si>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</si>
  <si>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</si>
  <si>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</si>
  <si>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</si>
  <si>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</si>
  <si>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</si>
  <si>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</si>
  <si>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</si>
  <si>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</si>
  <si>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</si>
  <si>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</si>
  <si>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</si>
  <si>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</si>
  <si>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</si>
  <si>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</si>
  <si>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</si>
  <si>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</si>
  <si>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</si>
  <si>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</si>
  <si>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</si>
  <si>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</si>
  <si>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</si>
  <si>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</si>
  <si>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</si>
  <si>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</si>
  <si>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</si>
  <si>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</si>
  <si>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</si>
  <si>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</si>
  <si>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</si>
  <si>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</si>
  <si>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</si>
  <si>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</si>
  <si>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</si>
  <si>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</si>
  <si>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</si>
  <si>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</si>
  <si>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</si>
  <si>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</si>
  <si>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</si>
  <si>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</si>
  <si>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</si>
  <si>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</si>
  <si>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</si>
  <si>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</si>
  <si>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</si>
  <si>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</si>
  <si>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</si>
  <si>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</si>
  <si>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</si>
  <si>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</si>
  <si>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</si>
  <si>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</si>
  <si>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</si>
  <si>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</si>
  <si>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</si>
  <si>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</si>
  <si>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</si>
  <si>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</si>
  <si>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</si>
  <si>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</si>
  <si>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</si>
  <si>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</si>
  <si>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</si>
  <si>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</si>
  <si>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</si>
  <si>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</si>
  <si>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</si>
  <si>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</si>
  <si>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</si>
  <si>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</si>
  <si>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</si>
  <si>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</si>
  <si>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</si>
  <si>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</si>
  <si>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</si>
  <si>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</si>
  <si>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</si>
  <si>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</si>
  <si>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</si>
  <si>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</si>
  <si>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</si>
  <si>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</si>
  <si>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</si>
  <si>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</si>
  <si>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</si>
  <si>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</si>
  <si>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</si>
  <si>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</si>
  <si>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</si>
  <si>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</si>
  <si>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</si>
  <si>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</si>
  <si>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</si>
  <si>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</si>
  <si>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</si>
  <si>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</si>
  <si>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</si>
  <si>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</si>
  <si>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</si>
  <si>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</si>
  <si>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</si>
  <si>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</si>
  <si>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</si>
  <si>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</si>
  <si>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</si>
  <si>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</si>
  <si>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</si>
  <si>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</si>
  <si>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</si>
  <si>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</si>
  <si>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</si>
  <si>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</si>
  <si>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</si>
  <si>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</si>
  <si>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</si>
  <si>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</si>
  <si>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</si>
  <si>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</si>
  <si>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</si>
  <si>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</si>
  <si>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</si>
  <si>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</si>
  <si>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</si>
  <si>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</si>
  <si>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</si>
  <si>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</si>
  <si>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</si>
  <si>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</si>
  <si>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</si>
  <si>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</si>
  <si>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</si>
  <si>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</si>
  <si>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</si>
  <si>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</si>
  <si>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</si>
  <si>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</si>
  <si>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</si>
  <si>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</si>
  <si>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</si>
  <si>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</si>
  <si>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</si>
  <si>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</si>
  <si>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</si>
  <si>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</si>
  <si>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</si>
  <si>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</si>
  <si>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</si>
  <si>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</si>
  <si>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</si>
  <si>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</si>
  <si>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</si>
  <si>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</si>
  <si>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</si>
  <si>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</si>
  <si>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</si>
  <si>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</si>
  <si>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</si>
  <si>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</si>
  <si>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</si>
  <si>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</si>
  <si>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</si>
  <si>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</si>
  <si>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</si>
  <si>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</si>
  <si>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</si>
  <si>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</si>
  <si>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</si>
  <si>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</si>
  <si>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</si>
  <si>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</si>
  <si>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</si>
  <si>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</si>
  <si>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</si>
  <si>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</si>
  <si>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</si>
  <si>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</si>
  <si>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</si>
  <si>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</si>
  <si>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</si>
  <si>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</si>
  <si>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</si>
  <si>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</si>
  <si>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</si>
  <si>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</si>
  <si>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</si>
  <si>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</si>
  <si>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</si>
  <si>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</si>
  <si>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</si>
  <si>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</si>
  <si>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</si>
  <si>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</si>
  <si>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</si>
  <si>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</si>
  <si>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</si>
  <si>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</si>
  <si>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</si>
  <si>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</si>
  <si>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</si>
  <si>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</si>
  <si>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</si>
  <si>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</si>
  <si>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</si>
  <si>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</si>
  <si>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</si>
  <si>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</si>
  <si>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</si>
  <si>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</si>
  <si>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</si>
  <si>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</si>
  <si>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</si>
  <si>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</si>
  <si>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</si>
  <si>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</si>
  <si>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</si>
  <si>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</si>
  <si>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</si>
  <si>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</si>
  <si>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</si>
  <si>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</si>
  <si>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</si>
  <si>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</si>
  <si>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</si>
  <si>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</si>
  <si>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</si>
  <si>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</si>
  <si>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</si>
  <si>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</si>
  <si>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</si>
  <si>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</si>
  <si>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</si>
  <si>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</si>
  <si>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</si>
  <si>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</si>
  <si>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</si>
  <si>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</si>
  <si>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</si>
  <si>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</si>
  <si>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</si>
  <si>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</si>
  <si>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</si>
  <si>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</si>
  <si>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</si>
  <si>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</si>
  <si>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</si>
  <si>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</si>
  <si>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</si>
  <si>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</si>
  <si>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</si>
  <si>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</si>
  <si>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</si>
  <si>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</si>
  <si>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</si>
  <si>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</si>
  <si>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</si>
  <si>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</si>
  <si>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</si>
  <si>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</si>
  <si>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</si>
  <si>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</si>
  <si>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</si>
  <si>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</si>
  <si>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</si>
  <si>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</si>
  <si>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</si>
  <si>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</si>
  <si>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</si>
  <si>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</si>
  <si>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</si>
  <si>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</si>
  <si>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</si>
  <si>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</si>
  <si>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</si>
  <si>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</si>
  <si>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</si>
  <si>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</si>
  <si>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</si>
  <si>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</si>
  <si>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</si>
  <si>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</si>
  <si>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</si>
  <si>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</si>
  <si>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</si>
  <si>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</si>
  <si>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</si>
  <si>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</si>
  <si>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</si>
  <si>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</si>
  <si>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</si>
  <si>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</si>
  <si>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</si>
  <si>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</si>
  <si>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</si>
  <si>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</si>
  <si>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</si>
  <si>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</si>
  <si>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</si>
  <si>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</si>
  <si>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</si>
  <si>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</si>
  <si>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</si>
  <si>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</si>
  <si>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</si>
  <si>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</si>
  <si>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</si>
  <si>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</si>
  <si>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</si>
  <si>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</si>
  <si>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</si>
  <si>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</si>
  <si>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</si>
  <si>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</si>
  <si>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</si>
  <si>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</si>
  <si>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b1170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</si>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</sst>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49" fontId="250" fillId="41" borderId="13" xfId="34" applyNumberFormat="1" applyFont="1" applyFill="1" applyBorder="1" applyAlignment="1" applyProtection="1">
      <alignment horizontal="center"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5" t="str">
        <f>+OTCHET!B9</f>
        <v>Твърдица</v>
      </c>
      <c r="C2" s="1666"/>
      <c r="D2" s="1667"/>
      <c r="E2" s="1019"/>
      <c r="F2" s="1020">
        <f>+OTCHET!H9</f>
        <v>0</v>
      </c>
      <c r="G2" s="1021" t="str">
        <f>+OTCHET!F12</f>
        <v>7004</v>
      </c>
      <c r="H2" s="1022"/>
      <c r="I2" s="1668">
        <f>+OTCHET!H607</f>
        <v>0</v>
      </c>
      <c r="J2" s="1669"/>
      <c r="K2" s="1013"/>
      <c r="L2" s="1670">
        <f>OTCHET!H605</f>
        <v>0</v>
      </c>
      <c r="M2" s="1671"/>
      <c r="N2" s="167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673">
        <f>+OTCHET!I9</f>
        <v>0</v>
      </c>
      <c r="U2" s="167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675" t="s">
        <v>996</v>
      </c>
      <c r="T4" s="1675"/>
      <c r="U4" s="167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998</v>
      </c>
      <c r="O6" s="1008"/>
      <c r="P6" s="1045">
        <f>OTCHET!F9</f>
        <v>43555</v>
      </c>
      <c r="Q6" s="1044" t="s">
        <v>998</v>
      </c>
      <c r="R6" s="1046"/>
      <c r="S6" s="1676">
        <f>+Q4</f>
        <v>2019</v>
      </c>
      <c r="T6" s="1676"/>
      <c r="U6" s="167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677" t="s">
        <v>975</v>
      </c>
      <c r="T8" s="1678"/>
      <c r="U8" s="167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680" t="s">
        <v>976</v>
      </c>
      <c r="T9" s="1681"/>
      <c r="U9" s="168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1013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6" t="s">
        <v>2036</v>
      </c>
      <c r="T14" s="1687"/>
      <c r="U14" s="168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89" t="s">
        <v>2035</v>
      </c>
      <c r="T15" s="1690"/>
      <c r="U15" s="169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6" t="s">
        <v>1015</v>
      </c>
      <c r="T16" s="1687"/>
      <c r="U16" s="168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6" t="s">
        <v>1017</v>
      </c>
      <c r="T17" s="1687"/>
      <c r="U17" s="168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6" t="s">
        <v>1019</v>
      </c>
      <c r="T18" s="1687"/>
      <c r="U18" s="168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6" t="s">
        <v>1021</v>
      </c>
      <c r="T19" s="1687"/>
      <c r="U19" s="168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3</v>
      </c>
      <c r="K20" s="1095"/>
      <c r="L20" s="1114">
        <f t="shared" si="4"/>
        <v>0</v>
      </c>
      <c r="M20" s="1095"/>
      <c r="N20" s="1115">
        <f t="shared" si="5"/>
        <v>3</v>
      </c>
      <c r="O20" s="1097"/>
      <c r="P20" s="1113">
        <f>+ROUND(+SUM(OTCHET!E81:E89),0)</f>
        <v>0</v>
      </c>
      <c r="Q20" s="1114">
        <f>+ROUND(+SUM(OTCHET!L81:L89),0)</f>
        <v>3</v>
      </c>
      <c r="R20" s="1046"/>
      <c r="S20" s="1686" t="s">
        <v>1023</v>
      </c>
      <c r="T20" s="1687"/>
      <c r="U20" s="168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6" t="s">
        <v>1025</v>
      </c>
      <c r="T21" s="1687"/>
      <c r="U21" s="168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2" t="s">
        <v>2037</v>
      </c>
      <c r="T22" s="1693"/>
      <c r="U22" s="169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3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3</v>
      </c>
      <c r="O23" s="1097"/>
      <c r="P23" s="1125">
        <f>+ROUND(+SUM(P13,P14,P16,P17,P18,P19,P20,P21,P22),0)</f>
        <v>0</v>
      </c>
      <c r="Q23" s="1125">
        <f>+ROUND(+SUM(Q13,Q14,Q16,Q17,Q18,Q19,Q20,Q21,Q22),0)</f>
        <v>3</v>
      </c>
      <c r="R23" s="1046"/>
      <c r="S23" s="1695" t="s">
        <v>1028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1031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6" t="s">
        <v>1033</v>
      </c>
      <c r="T26" s="1687"/>
      <c r="U26" s="168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2" t="s">
        <v>1035</v>
      </c>
      <c r="T27" s="1693"/>
      <c r="U27" s="169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1037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1044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698" t="s">
        <v>1046</v>
      </c>
      <c r="T36" s="1699"/>
      <c r="U36" s="170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1" t="s">
        <v>1048</v>
      </c>
      <c r="T37" s="1702"/>
      <c r="U37" s="170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4" t="s">
        <v>1050</v>
      </c>
      <c r="T38" s="1705"/>
      <c r="U38" s="170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1052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1055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6" t="s">
        <v>1057</v>
      </c>
      <c r="T43" s="1687"/>
      <c r="U43" s="168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6" t="s">
        <v>1058</v>
      </c>
      <c r="T44" s="1687"/>
      <c r="U44" s="168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2" t="s">
        <v>1060</v>
      </c>
      <c r="T45" s="1693"/>
      <c r="U45" s="169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1062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3</v>
      </c>
      <c r="K48" s="1095"/>
      <c r="L48" s="1200">
        <f>+ROUND(L23+L28+L35+L40+L46,0)</f>
        <v>0</v>
      </c>
      <c r="M48" s="1095"/>
      <c r="N48" s="1201">
        <f>+ROUND(N23+N28+N35+N40+N46,0)</f>
        <v>3</v>
      </c>
      <c r="O48" s="1202"/>
      <c r="P48" s="1199">
        <f>+ROUND(P23+P28+P35+P40+P46,0)</f>
        <v>0</v>
      </c>
      <c r="Q48" s="1200">
        <f>+ROUND(Q23+Q28+Q35+Q40+Q46,0)</f>
        <v>3</v>
      </c>
      <c r="R48" s="1046"/>
      <c r="S48" s="1707" t="s">
        <v>1064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126586</v>
      </c>
      <c r="K51" s="1095"/>
      <c r="L51" s="1102">
        <f>+IF($P$2=33,$Q51,0)</f>
        <v>0</v>
      </c>
      <c r="M51" s="1095"/>
      <c r="N51" s="1132">
        <f>+ROUND(+G51+J51+L51,0)</f>
        <v>126586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126586</v>
      </c>
      <c r="R51" s="1046"/>
      <c r="S51" s="1683" t="s">
        <v>1068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6" t="s">
        <v>1070</v>
      </c>
      <c r="T52" s="1687"/>
      <c r="U52" s="168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6" t="s">
        <v>1072</v>
      </c>
      <c r="T53" s="1687"/>
      <c r="U53" s="168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121756</v>
      </c>
      <c r="K54" s="1095"/>
      <c r="L54" s="1120">
        <f>+IF($P$2=33,$Q54,0)</f>
        <v>0</v>
      </c>
      <c r="M54" s="1095"/>
      <c r="N54" s="1121">
        <f>+ROUND(+G54+J54+L54,0)</f>
        <v>121756</v>
      </c>
      <c r="O54" s="1097"/>
      <c r="P54" s="1119">
        <f>+ROUND(OTCHET!E187+OTCHET!E190,0)</f>
        <v>0</v>
      </c>
      <c r="Q54" s="1120">
        <f>+ROUND(OTCHET!L187+OTCHET!L190,0)</f>
        <v>121756</v>
      </c>
      <c r="R54" s="1046"/>
      <c r="S54" s="1686" t="s">
        <v>1074</v>
      </c>
      <c r="T54" s="1687"/>
      <c r="U54" s="168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23252</v>
      </c>
      <c r="K55" s="1095"/>
      <c r="L55" s="1120">
        <f>+IF($P$2=33,$Q55,0)</f>
        <v>0</v>
      </c>
      <c r="M55" s="1095"/>
      <c r="N55" s="1121">
        <f>+ROUND(+G55+J55+L55,0)</f>
        <v>23252</v>
      </c>
      <c r="O55" s="1097"/>
      <c r="P55" s="1119">
        <f>+ROUND(OTCHET!E196+OTCHET!E204,0)</f>
        <v>0</v>
      </c>
      <c r="Q55" s="1120">
        <f>+ROUND(OTCHET!L196+OTCHET!L204,0)</f>
        <v>23252</v>
      </c>
      <c r="R55" s="1046"/>
      <c r="S55" s="1692" t="s">
        <v>1076</v>
      </c>
      <c r="T55" s="1693"/>
      <c r="U55" s="169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271594</v>
      </c>
      <c r="K56" s="1095"/>
      <c r="L56" s="1208">
        <f>+ROUND(+SUM(L51:L55),0)</f>
        <v>0</v>
      </c>
      <c r="M56" s="1095"/>
      <c r="N56" s="1209">
        <f>+ROUND(+SUM(N51:N55),0)</f>
        <v>271594</v>
      </c>
      <c r="O56" s="1097"/>
      <c r="P56" s="1207">
        <f>+ROUND(+SUM(P51:P55),0)</f>
        <v>0</v>
      </c>
      <c r="Q56" s="1208">
        <f>+ROUND(+SUM(Q51:Q55),0)</f>
        <v>271594</v>
      </c>
      <c r="R56" s="1046"/>
      <c r="S56" s="1695" t="s">
        <v>1078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1081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6" t="s">
        <v>1083</v>
      </c>
      <c r="T59" s="1687"/>
      <c r="U59" s="168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6" t="s">
        <v>1085</v>
      </c>
      <c r="T60" s="1687"/>
      <c r="U60" s="168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2" t="s">
        <v>1087</v>
      </c>
      <c r="T61" s="1693"/>
      <c r="U61" s="169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1091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1094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6" t="s">
        <v>1096</v>
      </c>
      <c r="T66" s="1687"/>
      <c r="U66" s="168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1098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10081</v>
      </c>
      <c r="K69" s="1095"/>
      <c r="L69" s="1102">
        <f>+IF($P$2=33,$Q69,0)</f>
        <v>0</v>
      </c>
      <c r="M69" s="1095"/>
      <c r="N69" s="1132">
        <f>+ROUND(+G69+J69+L69,0)</f>
        <v>10081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10081</v>
      </c>
      <c r="R69" s="1046"/>
      <c r="S69" s="1683" t="s">
        <v>1101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6" t="s">
        <v>1103</v>
      </c>
      <c r="T70" s="1687"/>
      <c r="U70" s="168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10081</v>
      </c>
      <c r="K71" s="1095"/>
      <c r="L71" s="1208">
        <f>+ROUND(+SUM(L69:L70),0)</f>
        <v>0</v>
      </c>
      <c r="M71" s="1095"/>
      <c r="N71" s="1209">
        <f>+ROUND(+SUM(N69:N70),0)</f>
        <v>10081</v>
      </c>
      <c r="O71" s="1097"/>
      <c r="P71" s="1207">
        <f>+ROUND(+SUM(P69:P70),0)</f>
        <v>0</v>
      </c>
      <c r="Q71" s="1208">
        <f>+ROUND(+SUM(Q69:Q70),0)</f>
        <v>10081</v>
      </c>
      <c r="R71" s="1046"/>
      <c r="S71" s="1695" t="s">
        <v>1105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1108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6" t="s">
        <v>1110</v>
      </c>
      <c r="T74" s="1687"/>
      <c r="U74" s="168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1112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281675</v>
      </c>
      <c r="K77" s="1095"/>
      <c r="L77" s="1233">
        <f>+ROUND(L56+L63+L67+L71+L75,0)</f>
        <v>0</v>
      </c>
      <c r="M77" s="1095"/>
      <c r="N77" s="1234">
        <f>+ROUND(N56+N63+N67+N71+N75,0)</f>
        <v>281675</v>
      </c>
      <c r="O77" s="1097"/>
      <c r="P77" s="1231">
        <f>+ROUND(P56+P63+P67+P71+P75,0)</f>
        <v>0</v>
      </c>
      <c r="Q77" s="1232">
        <f>+ROUND(Q56+Q63+Q67+Q71+Q75,0)</f>
        <v>281675</v>
      </c>
      <c r="R77" s="1046"/>
      <c r="S77" s="1710" t="s">
        <v>1114</v>
      </c>
      <c r="T77" s="1711"/>
      <c r="U77" s="171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158534</v>
      </c>
      <c r="K79" s="1095"/>
      <c r="L79" s="1108">
        <f>+IF($P$2=33,$Q79,0)</f>
        <v>0</v>
      </c>
      <c r="M79" s="1095"/>
      <c r="N79" s="1109">
        <f>+ROUND(+G79+J79+L79,0)</f>
        <v>158534</v>
      </c>
      <c r="O79" s="1097"/>
      <c r="P79" s="1107">
        <f>+ROUND(OTCHET!E419,0)</f>
        <v>0</v>
      </c>
      <c r="Q79" s="1108">
        <f>+ROUND(OTCHET!L419,0)</f>
        <v>158534</v>
      </c>
      <c r="R79" s="1046"/>
      <c r="S79" s="1683" t="s">
        <v>1117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-25399</v>
      </c>
      <c r="K80" s="1095"/>
      <c r="L80" s="1120">
        <f>+IF($P$2=33,$Q80,0)</f>
        <v>0</v>
      </c>
      <c r="M80" s="1095"/>
      <c r="N80" s="1121">
        <f>+ROUND(+G80+J80+L80,0)</f>
        <v>-25399</v>
      </c>
      <c r="O80" s="1097"/>
      <c r="P80" s="1119">
        <f>+ROUND(OTCHET!E429,0)</f>
        <v>0</v>
      </c>
      <c r="Q80" s="1120">
        <f>+ROUND(OTCHET!L429,0)</f>
        <v>-25399</v>
      </c>
      <c r="R80" s="1046"/>
      <c r="S80" s="1686" t="s">
        <v>1119</v>
      </c>
      <c r="T80" s="1687"/>
      <c r="U80" s="168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133135</v>
      </c>
      <c r="K81" s="1095"/>
      <c r="L81" s="1242">
        <f>+ROUND(L79+L80,0)</f>
        <v>0</v>
      </c>
      <c r="M81" s="1095"/>
      <c r="N81" s="1243">
        <f>+ROUND(N79+N80,0)</f>
        <v>133135</v>
      </c>
      <c r="O81" s="1097"/>
      <c r="P81" s="1241">
        <f>+ROUND(P79+P80,0)</f>
        <v>0</v>
      </c>
      <c r="Q81" s="1242">
        <f>+ROUND(Q79+Q80,0)</f>
        <v>133135</v>
      </c>
      <c r="R81" s="1046"/>
      <c r="S81" s="1713" t="s">
        <v>1121</v>
      </c>
      <c r="T81" s="1714"/>
      <c r="U81" s="171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6">
        <f>+IF(+SUM(F82:N82)=0,0,"Контрола: дефицит/излишък = финансиране с обратен знак (Г. + Д. = 0)")</f>
        <v>0</v>
      </c>
      <c r="C82" s="1717"/>
      <c r="D82" s="171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-148537</v>
      </c>
      <c r="K83" s="1095"/>
      <c r="L83" s="1255">
        <f>+ROUND(L48,0)-ROUND(L77,0)+ROUND(L81,0)</f>
        <v>0</v>
      </c>
      <c r="M83" s="1095"/>
      <c r="N83" s="1256">
        <f>+ROUND(N48,0)-ROUND(N77,0)+ROUND(N81,0)</f>
        <v>-148537</v>
      </c>
      <c r="O83" s="1257"/>
      <c r="P83" s="1254">
        <f>+ROUND(P48,0)-ROUND(P77,0)+ROUND(P81,0)</f>
        <v>0</v>
      </c>
      <c r="Q83" s="1255">
        <f>+ROUND(Q48,0)-ROUND(Q77,0)+ROUND(Q81,0)</f>
        <v>-148537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148537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148537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148537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1127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6" t="s">
        <v>1129</v>
      </c>
      <c r="T88" s="1687"/>
      <c r="U88" s="168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1131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1134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6" t="s">
        <v>1136</v>
      </c>
      <c r="T92" s="1687"/>
      <c r="U92" s="168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6" t="s">
        <v>1138</v>
      </c>
      <c r="T93" s="1687"/>
      <c r="U93" s="168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2" t="s">
        <v>1140</v>
      </c>
      <c r="T94" s="1693"/>
      <c r="U94" s="169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1142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1145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6" t="s">
        <v>1147</v>
      </c>
      <c r="T98" s="1687"/>
      <c r="U98" s="168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1149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1151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1155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6" t="s">
        <v>1157</v>
      </c>
      <c r="T105" s="1687"/>
      <c r="U105" s="168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1159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19" t="s">
        <v>1162</v>
      </c>
      <c r="T108" s="1720"/>
      <c r="U108" s="172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2" t="s">
        <v>1164</v>
      </c>
      <c r="T109" s="1723"/>
      <c r="U109" s="172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1166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1169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6" t="s">
        <v>1171</v>
      </c>
      <c r="T113" s="1687"/>
      <c r="U113" s="168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1173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1176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6" t="s">
        <v>1178</v>
      </c>
      <c r="T117" s="1687"/>
      <c r="U117" s="168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1180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0" t="s">
        <v>1182</v>
      </c>
      <c r="T120" s="1711"/>
      <c r="U120" s="171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1185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17901</v>
      </c>
      <c r="K123" s="1095"/>
      <c r="L123" s="1120">
        <f>+IF($P$2=33,$Q123,0)</f>
        <v>0</v>
      </c>
      <c r="M123" s="1095"/>
      <c r="N123" s="1121">
        <f>+ROUND(+G123+J123+L123,0)</f>
        <v>17901</v>
      </c>
      <c r="O123" s="1097"/>
      <c r="P123" s="1119">
        <f>+ROUND(OTCHET!E524,0)</f>
        <v>0</v>
      </c>
      <c r="Q123" s="1120">
        <f>+ROUND(OTCHET!L524,0)</f>
        <v>17901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6" t="s">
        <v>1189</v>
      </c>
      <c r="T124" s="1687"/>
      <c r="U124" s="168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4" t="s">
        <v>1191</v>
      </c>
      <c r="T126" s="1735"/>
      <c r="U126" s="173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17901</v>
      </c>
      <c r="K127" s="1095"/>
      <c r="L127" s="1242">
        <f>+ROUND(+SUM(L122:L126),0)</f>
        <v>0</v>
      </c>
      <c r="M127" s="1095"/>
      <c r="N127" s="1243">
        <f>+ROUND(+SUM(N122:N126),0)</f>
        <v>17901</v>
      </c>
      <c r="O127" s="1097"/>
      <c r="P127" s="1241">
        <f>+ROUND(+SUM(P122:P126),0)</f>
        <v>0</v>
      </c>
      <c r="Q127" s="1242">
        <f>+ROUND(+SUM(Q122:Q126),0)</f>
        <v>17901</v>
      </c>
      <c r="R127" s="1046"/>
      <c r="S127" s="1713" t="s">
        <v>1193</v>
      </c>
      <c r="T127" s="1714"/>
      <c r="U127" s="171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195511</v>
      </c>
      <c r="K129" s="1095"/>
      <c r="L129" s="1108">
        <f>+IF($P$2=33,$Q129,0)</f>
        <v>0</v>
      </c>
      <c r="M129" s="1095"/>
      <c r="N129" s="1109">
        <f>+ROUND(+G129+J129+L129,0)</f>
        <v>195511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195511</v>
      </c>
      <c r="R129" s="1046"/>
      <c r="S129" s="1683" t="s">
        <v>1196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6" t="s">
        <v>1198</v>
      </c>
      <c r="T130" s="1687"/>
      <c r="U130" s="168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64875</v>
      </c>
      <c r="K131" s="1095"/>
      <c r="L131" s="1120">
        <f>+IF($P$2=33,$Q131,0)</f>
        <v>0</v>
      </c>
      <c r="M131" s="1095"/>
      <c r="N131" s="1121">
        <f>+ROUND(+G131+J131+L131,0)</f>
        <v>64875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64875</v>
      </c>
      <c r="R131" s="1046"/>
      <c r="S131" s="1725" t="s">
        <v>1200</v>
      </c>
      <c r="T131" s="1726"/>
      <c r="U131" s="172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-130636</v>
      </c>
      <c r="K132" s="1095"/>
      <c r="L132" s="1295">
        <f>+ROUND(+L131-L129-L130,0)</f>
        <v>0</v>
      </c>
      <c r="M132" s="1095"/>
      <c r="N132" s="1296">
        <f>+ROUND(+N131-N129-N130,0)</f>
        <v>-130636</v>
      </c>
      <c r="O132" s="1097"/>
      <c r="P132" s="1294">
        <f>+ROUND(+P131-P129-P130,0)</f>
        <v>0</v>
      </c>
      <c r="Q132" s="1295">
        <f>+ROUND(+Q131-Q129-Q130,0)</f>
        <v>-130636</v>
      </c>
      <c r="R132" s="1046"/>
      <c r="S132" s="1728" t="s">
        <v>1202</v>
      </c>
      <c r="T132" s="1729"/>
      <c r="U132" s="173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1">
        <f>+IF(+SUM(F133:N133)=0,0,"Контрола: дефицит/излишък = финансиране с обратен знак (Г. + Д. = 0)")</f>
        <v>0</v>
      </c>
      <c r="C133" s="1731"/>
      <c r="D133" s="173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43571</v>
      </c>
      <c r="D134" s="1247" t="s">
        <v>1204</v>
      </c>
      <c r="E134" s="1019"/>
      <c r="F134" s="1732"/>
      <c r="G134" s="1732"/>
      <c r="H134" s="1019"/>
      <c r="I134" s="1304" t="s">
        <v>1205</v>
      </c>
      <c r="J134" s="1305"/>
      <c r="K134" s="1019"/>
      <c r="L134" s="1732"/>
      <c r="M134" s="1732"/>
      <c r="N134" s="1732"/>
      <c r="O134" s="1299"/>
      <c r="P134" s="1733"/>
      <c r="Q134" s="173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970</v>
      </c>
      <c r="F11" s="707">
        <f>OTCHET!F9</f>
        <v>43555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2062</v>
      </c>
      <c r="F17" s="1741" t="s">
        <v>2063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3</v>
      </c>
      <c r="G22" s="764">
        <f>+G23+G25+G36+G37</f>
        <v>0</v>
      </c>
      <c r="H22" s="765">
        <f>+H23+H25+H36+H37</f>
        <v>3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3</v>
      </c>
      <c r="G25" s="783">
        <f>+G26+G30+G31+G32+G33</f>
        <v>0</v>
      </c>
      <c r="H25" s="784">
        <f>+H26+H30+H31+H32+H33</f>
        <v>3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3</v>
      </c>
      <c r="G26" s="788">
        <f>OTCHET!I74</f>
        <v>0</v>
      </c>
      <c r="H26" s="789">
        <f>OTCHET!J74</f>
        <v>3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281675</v>
      </c>
      <c r="G38" s="848">
        <f>G39+G43+G44+G46+SUM(G48:G52)+G55</f>
        <v>31580</v>
      </c>
      <c r="H38" s="849">
        <f>H39+H43+H44+H46+SUM(H48:H52)+H55</f>
        <v>250095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0</v>
      </c>
      <c r="F39" s="810">
        <f>SUM(F40:F42)</f>
        <v>145008</v>
      </c>
      <c r="G39" s="811">
        <f>SUM(G40:G42)</f>
        <v>20637</v>
      </c>
      <c r="H39" s="812">
        <f>SUM(H40:H42)</f>
        <v>124371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18312</v>
      </c>
      <c r="G40" s="874">
        <f>OTCHET!I187</f>
        <v>15627</v>
      </c>
      <c r="H40" s="875">
        <f>OTCHET!J187</f>
        <v>2685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0</v>
      </c>
      <c r="F41" s="1634">
        <f t="shared" si="1"/>
        <v>103444</v>
      </c>
      <c r="G41" s="1635">
        <f>OTCHET!I190</f>
        <v>1250</v>
      </c>
      <c r="H41" s="1636">
        <f>OTCHET!J190</f>
        <v>102194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0</v>
      </c>
      <c r="F42" s="1634">
        <f t="shared" si="1"/>
        <v>23252</v>
      </c>
      <c r="G42" s="1635">
        <f>+OTCHET!I196+OTCHET!I204</f>
        <v>3760</v>
      </c>
      <c r="H42" s="1636">
        <f>+OTCHET!J196+OTCHET!J204</f>
        <v>19492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126586</v>
      </c>
      <c r="G43" s="816">
        <f>+OTCHET!I205+OTCHET!I223+OTCHET!I271</f>
        <v>862</v>
      </c>
      <c r="H43" s="817">
        <f>+OTCHET!J205+OTCHET!J223+OTCHET!J271</f>
        <v>125724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10081</v>
      </c>
      <c r="G46" s="867">
        <f>+OTCHET!I255+OTCHET!I256+OTCHET!I257+OTCHET!I258</f>
        <v>10081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10081</v>
      </c>
      <c r="G47" s="861">
        <f>+OTCHET!I256</f>
        <v>10081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133135</v>
      </c>
      <c r="G56" s="893">
        <f>+G57+G58+G62</f>
        <v>13679</v>
      </c>
      <c r="H56" s="894">
        <f>+H57+H58+H62</f>
        <v>119456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133135</v>
      </c>
      <c r="G58" s="902">
        <f>+OTCHET!I383+OTCHET!I391+OTCHET!I396+OTCHET!I399+OTCHET!I402+OTCHET!I405+OTCHET!I406+OTCHET!I409+OTCHET!I422+OTCHET!I423+OTCHET!I424+OTCHET!I425+OTCHET!I426</f>
        <v>13679</v>
      </c>
      <c r="H58" s="903">
        <f>+OTCHET!J383+OTCHET!J391+OTCHET!J396+OTCHET!J399+OTCHET!J402+OTCHET!J405+OTCHET!J406+OTCHET!J409+OTCHET!J422+OTCHET!J423+OTCHET!J424+OTCHET!J425+OTCHET!J426</f>
        <v>119456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-25399</v>
      </c>
      <c r="G59" s="906">
        <f>+OTCHET!I422+OTCHET!I423+OTCHET!I424+OTCHET!I425+OTCHET!I426</f>
        <v>13679</v>
      </c>
      <c r="H59" s="907">
        <f>+OTCHET!J422+OTCHET!J423+OTCHET!J424+OTCHET!J425+OTCHET!J426</f>
        <v>-39078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0</v>
      </c>
      <c r="F64" s="927">
        <f>+F22-F38+F56-F63</f>
        <v>-148537</v>
      </c>
      <c r="G64" s="928">
        <f>+G22-G38+G56-G63</f>
        <v>-17901</v>
      </c>
      <c r="H64" s="929">
        <f>+H22-H38+H56-H63</f>
        <v>-130636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148537</v>
      </c>
      <c r="G66" s="938">
        <f>SUM(+G68+G76+G77+G84+G85+G86+G89+G90+G91+G92+G93+G94+G95)</f>
        <v>17901</v>
      </c>
      <c r="H66" s="939">
        <f>SUM(+H68+H76+H77+H84+H85+H86+H89+H90+H91+H92+H93+H94+H95)</f>
        <v>130636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17901</v>
      </c>
      <c r="G86" s="906">
        <f>+G87+G88</f>
        <v>17901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17901</v>
      </c>
      <c r="G88" s="964">
        <f>+OTCHET!I521+OTCHET!I524+OTCHET!I544</f>
        <v>17901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195511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195511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-64875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-64875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 t="str">
        <f>+OTCHET!D603</f>
        <v>Ирина Азманова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 t="str">
        <f>+OTCHET!G600</f>
        <v>Диана Димитрова</v>
      </c>
      <c r="F114" s="1744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0"/>
  <sheetViews>
    <sheetView tabSelected="1" zoomScale="75" zoomScaleNormal="75" zoomScaleSheetLayoutView="85" workbookViewId="0" topLeftCell="B596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88" t="str">
        <f>VLOOKUP(E15,SMETKA,2,FALSE)</f>
        <v>ОТЧЕТНИ ДАННИ ПО ЕБК ЗА СМЕТКИТЕ ЗА СРЕДСТВАТА ОТ ЕВРОПЕЙСКИЯ СЪЮЗ - КСФ</v>
      </c>
      <c r="C7" s="1789"/>
      <c r="D7" s="178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0" t="s">
        <v>1905</v>
      </c>
      <c r="C9" s="1791"/>
      <c r="D9" s="1792"/>
      <c r="E9" s="115">
        <v>43466</v>
      </c>
      <c r="F9" s="116">
        <v>43555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837" t="s">
        <v>969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Твърдица</v>
      </c>
      <c r="C12" s="1794"/>
      <c r="D12" s="1795"/>
      <c r="E12" s="118" t="s">
        <v>963</v>
      </c>
      <c r="F12" s="1586" t="s">
        <v>1546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65" t="s">
        <v>2052</v>
      </c>
      <c r="F19" s="1766"/>
      <c r="G19" s="1766"/>
      <c r="H19" s="1767"/>
      <c r="I19" s="1780" t="s">
        <v>2053</v>
      </c>
      <c r="J19" s="1781"/>
      <c r="K19" s="1781"/>
      <c r="L19" s="178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6" t="s">
        <v>468</v>
      </c>
      <c r="D22" s="178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6" t="s">
        <v>470</v>
      </c>
      <c r="D28" s="178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6" t="s">
        <v>126</v>
      </c>
      <c r="D33" s="178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6" t="s">
        <v>121</v>
      </c>
      <c r="D39" s="178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3</v>
      </c>
      <c r="K74" s="170">
        <f>SUM(K75:K89)</f>
        <v>0</v>
      </c>
      <c r="L74" s="1376">
        <f t="shared" si="13"/>
        <v>3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>
        <v>3</v>
      </c>
      <c r="K81" s="160">
        <v>0</v>
      </c>
      <c r="L81" s="295">
        <f t="shared" si="14"/>
        <v>3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3</v>
      </c>
      <c r="K169" s="213">
        <f t="shared" si="39"/>
        <v>0</v>
      </c>
      <c r="L169" s="210">
        <f t="shared" si="39"/>
        <v>3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6" t="str">
        <f>$B$7</f>
        <v>ОТЧЕТНИ ДАННИ ПО ЕБК ЗА СМЕТКИТЕ ЗА СРЕДСТВАТА ОТ ЕВРОПЕЙСКИЯ СЪЮЗ - КСФ</v>
      </c>
      <c r="C174" s="1797"/>
      <c r="D174" s="179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9" t="str">
        <f>$B$9</f>
        <v>Твърдица</v>
      </c>
      <c r="C176" s="1760"/>
      <c r="D176" s="1761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Твърдица</v>
      </c>
      <c r="C179" s="1794"/>
      <c r="D179" s="1795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65" t="s">
        <v>2054</v>
      </c>
      <c r="F183" s="1766"/>
      <c r="G183" s="1766"/>
      <c r="H183" s="1767"/>
      <c r="I183" s="1768" t="s">
        <v>2055</v>
      </c>
      <c r="J183" s="1769"/>
      <c r="K183" s="1769"/>
      <c r="L183" s="177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1" t="s">
        <v>744</v>
      </c>
      <c r="D187" s="177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15627</v>
      </c>
      <c r="J187" s="275">
        <f t="shared" si="41"/>
        <v>2685</v>
      </c>
      <c r="K187" s="276">
        <f t="shared" si="41"/>
        <v>0</v>
      </c>
      <c r="L187" s="273">
        <f t="shared" si="41"/>
        <v>18312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15627</v>
      </c>
      <c r="J188" s="283">
        <f t="shared" si="43"/>
        <v>2685</v>
      </c>
      <c r="K188" s="284">
        <f t="shared" si="43"/>
        <v>0</v>
      </c>
      <c r="L188" s="281">
        <f t="shared" si="43"/>
        <v>18312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5" t="s">
        <v>747</v>
      </c>
      <c r="D190" s="175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1250</v>
      </c>
      <c r="J190" s="275">
        <f t="shared" si="44"/>
        <v>102194</v>
      </c>
      <c r="K190" s="276">
        <f t="shared" si="44"/>
        <v>0</v>
      </c>
      <c r="L190" s="273">
        <f t="shared" si="44"/>
        <v>103444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94270</v>
      </c>
      <c r="K191" s="284">
        <f t="shared" si="45"/>
        <v>0</v>
      </c>
      <c r="L191" s="281">
        <f t="shared" si="45"/>
        <v>94270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1250</v>
      </c>
      <c r="J192" s="297">
        <f t="shared" si="45"/>
        <v>7924</v>
      </c>
      <c r="K192" s="298">
        <f t="shared" si="45"/>
        <v>0</v>
      </c>
      <c r="L192" s="295">
        <f t="shared" si="45"/>
        <v>9174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3" t="s">
        <v>194</v>
      </c>
      <c r="D196" s="177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3760</v>
      </c>
      <c r="J196" s="275">
        <f t="shared" si="46"/>
        <v>19492</v>
      </c>
      <c r="K196" s="276">
        <f t="shared" si="46"/>
        <v>0</v>
      </c>
      <c r="L196" s="273">
        <f t="shared" si="46"/>
        <v>23252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1918</v>
      </c>
      <c r="J197" s="283">
        <f t="shared" si="47"/>
        <v>12066</v>
      </c>
      <c r="K197" s="284">
        <f t="shared" si="47"/>
        <v>0</v>
      </c>
      <c r="L197" s="281">
        <f t="shared" si="47"/>
        <v>13984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639</v>
      </c>
      <c r="J198" s="297">
        <f t="shared" si="47"/>
        <v>0</v>
      </c>
      <c r="K198" s="298">
        <f t="shared" si="47"/>
        <v>0</v>
      </c>
      <c r="L198" s="295">
        <f t="shared" si="47"/>
        <v>639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795</v>
      </c>
      <c r="J200" s="297">
        <f t="shared" si="47"/>
        <v>4974</v>
      </c>
      <c r="K200" s="298">
        <f t="shared" si="47"/>
        <v>0</v>
      </c>
      <c r="L200" s="295">
        <f t="shared" si="47"/>
        <v>5769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408</v>
      </c>
      <c r="J201" s="297">
        <f t="shared" si="47"/>
        <v>2452</v>
      </c>
      <c r="K201" s="298">
        <f t="shared" si="47"/>
        <v>0</v>
      </c>
      <c r="L201" s="295">
        <f t="shared" si="47"/>
        <v>2860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5" t="s">
        <v>199</v>
      </c>
      <c r="D204" s="177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5" t="s">
        <v>200</v>
      </c>
      <c r="D205" s="175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862</v>
      </c>
      <c r="J205" s="275">
        <f t="shared" si="48"/>
        <v>125724</v>
      </c>
      <c r="K205" s="276">
        <f t="shared" si="48"/>
        <v>0</v>
      </c>
      <c r="L205" s="310">
        <f t="shared" si="48"/>
        <v>126586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862</v>
      </c>
      <c r="J210" s="297">
        <f t="shared" si="49"/>
        <v>0</v>
      </c>
      <c r="K210" s="298">
        <f t="shared" si="49"/>
        <v>0</v>
      </c>
      <c r="L210" s="295">
        <f t="shared" si="49"/>
        <v>862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125724</v>
      </c>
      <c r="K212" s="323">
        <f t="shared" si="49"/>
        <v>0</v>
      </c>
      <c r="L212" s="320">
        <f t="shared" si="49"/>
        <v>125724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5" t="s">
        <v>272</v>
      </c>
      <c r="D223" s="174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5" t="s">
        <v>722</v>
      </c>
      <c r="D227" s="174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5" t="s">
        <v>219</v>
      </c>
      <c r="D233" s="174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5" t="s">
        <v>221</v>
      </c>
      <c r="D236" s="174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3" t="s">
        <v>222</v>
      </c>
      <c r="D237" s="175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3" t="s">
        <v>223</v>
      </c>
      <c r="D238" s="175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3" t="s">
        <v>1658</v>
      </c>
      <c r="D239" s="175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5" t="s">
        <v>224</v>
      </c>
      <c r="D240" s="174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5" t="s">
        <v>234</v>
      </c>
      <c r="D255" s="174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5" t="s">
        <v>235</v>
      </c>
      <c r="D256" s="174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10081</v>
      </c>
      <c r="J256" s="275">
        <f t="shared" si="62"/>
        <v>0</v>
      </c>
      <c r="K256" s="276">
        <f t="shared" si="62"/>
        <v>0</v>
      </c>
      <c r="L256" s="310">
        <f t="shared" si="62"/>
        <v>10081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745" t="s">
        <v>236</v>
      </c>
      <c r="D257" s="174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5" t="s">
        <v>237</v>
      </c>
      <c r="D258" s="174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5" t="s">
        <v>1663</v>
      </c>
      <c r="D265" s="174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5" t="s">
        <v>1660</v>
      </c>
      <c r="D269" s="174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5" t="s">
        <v>1661</v>
      </c>
      <c r="D270" s="174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3" t="s">
        <v>247</v>
      </c>
      <c r="D271" s="175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5" t="s">
        <v>273</v>
      </c>
      <c r="D272" s="174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9" t="s">
        <v>248</v>
      </c>
      <c r="D275" s="175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9" t="s">
        <v>249</v>
      </c>
      <c r="D276" s="175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9" t="s">
        <v>625</v>
      </c>
      <c r="D284" s="175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9" t="s">
        <v>685</v>
      </c>
      <c r="D287" s="175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5" t="s">
        <v>686</v>
      </c>
      <c r="D288" s="174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1" t="s">
        <v>915</v>
      </c>
      <c r="D293" s="175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7" t="s">
        <v>694</v>
      </c>
      <c r="D297" s="174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31580</v>
      </c>
      <c r="J301" s="397">
        <f t="shared" si="77"/>
        <v>250095</v>
      </c>
      <c r="K301" s="398">
        <f t="shared" si="77"/>
        <v>0</v>
      </c>
      <c r="L301" s="395">
        <f t="shared" si="77"/>
        <v>281675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6" t="str">
        <f>$B$7</f>
        <v>ОТЧЕТНИ ДАННИ ПО ЕБК ЗА СМЕТКИТЕ ЗА СРЕДСТВАТА ОТ ЕВРОПЕЙСКИЯ СЪЮЗ - КСФ</v>
      </c>
      <c r="C348" s="1806"/>
      <c r="D348" s="180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9" t="str">
        <f>$B$9</f>
        <v>Твърдица</v>
      </c>
      <c r="C350" s="1760"/>
      <c r="D350" s="1761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Твърдица</v>
      </c>
      <c r="C353" s="1794"/>
      <c r="D353" s="1795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783" t="s">
        <v>2056</v>
      </c>
      <c r="F357" s="1784"/>
      <c r="G357" s="1784"/>
      <c r="H357" s="1785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4" t="s">
        <v>276</v>
      </c>
      <c r="D361" s="180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2" t="s">
        <v>287</v>
      </c>
      <c r="D375" s="180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2" t="s">
        <v>309</v>
      </c>
      <c r="D383" s="180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2" t="s">
        <v>253</v>
      </c>
      <c r="D388" s="180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2" t="s">
        <v>254</v>
      </c>
      <c r="D391" s="1803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2" t="s">
        <v>256</v>
      </c>
      <c r="D396" s="180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49514</v>
      </c>
      <c r="K396" s="445">
        <f>SUM(K397:K398)</f>
        <v>0</v>
      </c>
      <c r="L396" s="1378">
        <f t="shared" si="88"/>
        <v>49514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/>
      <c r="G397" s="153">
        <v>0</v>
      </c>
      <c r="H397" s="154">
        <v>0</v>
      </c>
      <c r="I397" s="152"/>
      <c r="J397" s="153">
        <v>49514</v>
      </c>
      <c r="K397" s="154">
        <v>0</v>
      </c>
      <c r="L397" s="1379">
        <f>I397+J397+K397</f>
        <v>49514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2" t="s">
        <v>257</v>
      </c>
      <c r="D399" s="180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109020</v>
      </c>
      <c r="K399" s="445">
        <f>SUM(K400:K401)</f>
        <v>0</v>
      </c>
      <c r="L399" s="1378">
        <f t="shared" si="89"/>
        <v>109020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0</v>
      </c>
      <c r="F400" s="158"/>
      <c r="G400" s="159">
        <v>0</v>
      </c>
      <c r="H400" s="154">
        <v>0</v>
      </c>
      <c r="I400" s="158"/>
      <c r="J400" s="159">
        <v>109020</v>
      </c>
      <c r="K400" s="154">
        <v>0</v>
      </c>
      <c r="L400" s="1379">
        <f>I400+J400+K400</f>
        <v>109020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2" t="s">
        <v>922</v>
      </c>
      <c r="D402" s="180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2" t="s">
        <v>680</v>
      </c>
      <c r="D405" s="1803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2" t="s">
        <v>681</v>
      </c>
      <c r="D406" s="180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2" t="s">
        <v>699</v>
      </c>
      <c r="D409" s="180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2" t="s">
        <v>260</v>
      </c>
      <c r="D412" s="180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158534</v>
      </c>
      <c r="K419" s="515">
        <f>SUM(K361,K375,K383,K388,K391,K396,K399,K402,K405,K406,K409,K412)</f>
        <v>0</v>
      </c>
      <c r="L419" s="512">
        <f t="shared" si="95"/>
        <v>158534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2" t="s">
        <v>767</v>
      </c>
      <c r="D422" s="1803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2" t="s">
        <v>704</v>
      </c>
      <c r="D423" s="1803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2" t="s">
        <v>261</v>
      </c>
      <c r="D424" s="1803"/>
      <c r="E424" s="1378">
        <f>F424+G424+H424</f>
        <v>0</v>
      </c>
      <c r="F424" s="483"/>
      <c r="G424" s="484">
        <v>0</v>
      </c>
      <c r="H424" s="1475">
        <v>0</v>
      </c>
      <c r="I424" s="483">
        <v>13679</v>
      </c>
      <c r="J424" s="484">
        <v>-39078</v>
      </c>
      <c r="K424" s="1475">
        <v>0</v>
      </c>
      <c r="L424" s="1378">
        <f>I424+J424+K424</f>
        <v>-25399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2" t="s">
        <v>683</v>
      </c>
      <c r="D425" s="1803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2" t="s">
        <v>926</v>
      </c>
      <c r="D426" s="180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13679</v>
      </c>
      <c r="J429" s="514">
        <f t="shared" si="97"/>
        <v>-39078</v>
      </c>
      <c r="K429" s="515">
        <f t="shared" si="97"/>
        <v>0</v>
      </c>
      <c r="L429" s="512">
        <f t="shared" si="97"/>
        <v>-25399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9" t="str">
        <f>$B$7</f>
        <v>ОТЧЕТНИ ДАННИ ПО ЕБК ЗА СМЕТКИТЕ ЗА СРЕДСТВАТА ОТ ЕВРОПЕЙСКИЯ СЪЮЗ - КСФ</v>
      </c>
      <c r="C433" s="1810"/>
      <c r="D433" s="181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9" t="str">
        <f>$B$9</f>
        <v>Твърдица</v>
      </c>
      <c r="C435" s="1760"/>
      <c r="D435" s="1761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Твърдица</v>
      </c>
      <c r="C438" s="1794"/>
      <c r="D438" s="1795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5" t="s">
        <v>2058</v>
      </c>
      <c r="F442" s="1766"/>
      <c r="G442" s="1766"/>
      <c r="H442" s="1767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-17901</v>
      </c>
      <c r="J445" s="547">
        <f t="shared" si="99"/>
        <v>-130636</v>
      </c>
      <c r="K445" s="548">
        <f t="shared" si="99"/>
        <v>0</v>
      </c>
      <c r="L445" s="549">
        <f t="shared" si="99"/>
        <v>-148537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17901</v>
      </c>
      <c r="J446" s="554">
        <f t="shared" si="100"/>
        <v>130636</v>
      </c>
      <c r="K446" s="555">
        <f t="shared" si="100"/>
        <v>0</v>
      </c>
      <c r="L446" s="556">
        <f>+L597</f>
        <v>148537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57" t="str">
        <f>$B$7</f>
        <v>ОТЧЕТНИ ДАННИ ПО ЕБК ЗА СМЕТКИТЕ ЗА СРЕДСТВАТА ОТ ЕВРОПЕЙСКИЯ СЪЮЗ - КСФ</v>
      </c>
      <c r="C449" s="1758"/>
      <c r="D449" s="175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9" t="str">
        <f>$B$9</f>
        <v>Твърдица</v>
      </c>
      <c r="C451" s="1760"/>
      <c r="D451" s="1761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Твърдица</v>
      </c>
      <c r="C454" s="1794"/>
      <c r="D454" s="1795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777" t="s">
        <v>2060</v>
      </c>
      <c r="F458" s="1778"/>
      <c r="G458" s="1778"/>
      <c r="H458" s="1779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768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771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1998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774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781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930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935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936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937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938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17901</v>
      </c>
      <c r="J524" s="580">
        <f t="shared" si="120"/>
        <v>0</v>
      </c>
      <c r="K524" s="581">
        <f t="shared" si="120"/>
        <v>0</v>
      </c>
      <c r="L524" s="578">
        <f t="shared" si="120"/>
        <v>17901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>
        <v>0</v>
      </c>
      <c r="G527" s="159"/>
      <c r="H527" s="585">
        <v>0</v>
      </c>
      <c r="I527" s="158">
        <v>17901</v>
      </c>
      <c r="J527" s="159"/>
      <c r="K527" s="585">
        <v>0</v>
      </c>
      <c r="L527" s="1387">
        <f t="shared" si="116"/>
        <v>17901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940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941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942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943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952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130636</v>
      </c>
      <c r="K566" s="581">
        <f t="shared" si="128"/>
        <v>0</v>
      </c>
      <c r="L566" s="578">
        <f t="shared" si="128"/>
        <v>130636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195511</v>
      </c>
      <c r="K567" s="584">
        <v>0</v>
      </c>
      <c r="L567" s="1379">
        <f t="shared" si="116"/>
        <v>195511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>
        <v>-64875</v>
      </c>
      <c r="K573" s="1623">
        <v>0</v>
      </c>
      <c r="L573" s="1393">
        <f t="shared" si="129"/>
        <v>-64875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957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833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17901</v>
      </c>
      <c r="J597" s="664">
        <f t="shared" si="133"/>
        <v>130636</v>
      </c>
      <c r="K597" s="666">
        <f t="shared" si="133"/>
        <v>0</v>
      </c>
      <c r="L597" s="662">
        <f t="shared" si="133"/>
        <v>148537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39" t="s">
        <v>2074</v>
      </c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877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2073</v>
      </c>
      <c r="E603" s="671"/>
      <c r="F603" s="218" t="s">
        <v>879</v>
      </c>
      <c r="G603" s="1821" t="s">
        <v>2075</v>
      </c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880</v>
      </c>
      <c r="C604" s="1828"/>
      <c r="D604" s="672" t="s">
        <v>881</v>
      </c>
      <c r="E604" s="673"/>
      <c r="F604" s="674"/>
      <c r="G604" s="1829" t="s">
        <v>877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>
        <v>43571</v>
      </c>
      <c r="C605" s="1831"/>
      <c r="D605" s="675" t="s">
        <v>882</v>
      </c>
      <c r="E605" s="676" t="s">
        <v>2076</v>
      </c>
      <c r="F605" s="677"/>
      <c r="G605" s="678" t="s">
        <v>883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7" t="str">
        <f>$B$7</f>
        <v>ОТЧЕТНИ ДАННИ ПО ЕБК ЗА СМЕТКИТЕ ЗА СРЕДСТВАТА ОТ ЕВРОПЕЙСКИЯ СЪЮЗ - КСФ</v>
      </c>
      <c r="C621" s="1758"/>
      <c r="D621" s="1758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9" t="str">
        <f>$B$9</f>
        <v>Твърдица</v>
      </c>
      <c r="C623" s="1760"/>
      <c r="D623" s="1761"/>
      <c r="E623" s="115">
        <f>$E$9</f>
        <v>43466</v>
      </c>
      <c r="F623" s="226">
        <f>$F$9</f>
        <v>43555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2" t="str">
        <f>$B$12</f>
        <v>Твърдица</v>
      </c>
      <c r="C626" s="1763"/>
      <c r="D626" s="1764"/>
      <c r="E626" s="410" t="s">
        <v>890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65" t="s">
        <v>2049</v>
      </c>
      <c r="F630" s="1766"/>
      <c r="G630" s="1766"/>
      <c r="H630" s="1767"/>
      <c r="I630" s="1768" t="s">
        <v>2050</v>
      </c>
      <c r="J630" s="1769"/>
      <c r="K630" s="1769"/>
      <c r="L630" s="1770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664" t="str">
        <f>VLOOKUP(D633,OP_LIST2,2,FALSE)</f>
        <v>98313</v>
      </c>
      <c r="D633" s="1452" t="s">
        <v>1237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1" t="s">
        <v>744</v>
      </c>
      <c r="D637" s="1772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15627</v>
      </c>
      <c r="J637" s="275">
        <f t="shared" si="134"/>
        <v>0</v>
      </c>
      <c r="K637" s="276">
        <f t="shared" si="134"/>
        <v>0</v>
      </c>
      <c r="L637" s="273">
        <f t="shared" si="134"/>
        <v>15627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>
        <v>15627</v>
      </c>
      <c r="J638" s="153"/>
      <c r="K638" s="1418"/>
      <c r="L638" s="281">
        <f>I638+J638+K638</f>
        <v>15627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5" t="s">
        <v>747</v>
      </c>
      <c r="D640" s="1756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1250</v>
      </c>
      <c r="J640" s="275">
        <f t="shared" si="136"/>
        <v>0</v>
      </c>
      <c r="K640" s="276">
        <f t="shared" si="136"/>
        <v>0</v>
      </c>
      <c r="L640" s="273">
        <f t="shared" si="136"/>
        <v>1250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>
        <v>1250</v>
      </c>
      <c r="J642" s="159"/>
      <c r="K642" s="1420"/>
      <c r="L642" s="295">
        <f>I642+J642+K642</f>
        <v>1250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3" t="s">
        <v>194</v>
      </c>
      <c r="D646" s="1774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3760</v>
      </c>
      <c r="J646" s="275">
        <f t="shared" si="137"/>
        <v>0</v>
      </c>
      <c r="K646" s="276">
        <f t="shared" si="137"/>
        <v>0</v>
      </c>
      <c r="L646" s="273">
        <f t="shared" si="137"/>
        <v>3760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>
        <v>1918</v>
      </c>
      <c r="J647" s="153"/>
      <c r="K647" s="1418"/>
      <c r="L647" s="281">
        <f aca="true" t="shared" si="139" ref="L647:L654">I647+J647+K647</f>
        <v>1918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910</v>
      </c>
      <c r="E648" s="295">
        <f t="shared" si="138"/>
        <v>0</v>
      </c>
      <c r="F648" s="158"/>
      <c r="G648" s="159"/>
      <c r="H648" s="1420"/>
      <c r="I648" s="158">
        <v>639</v>
      </c>
      <c r="J648" s="159"/>
      <c r="K648" s="1420"/>
      <c r="L648" s="295">
        <f t="shared" si="139"/>
        <v>639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>
        <v>795</v>
      </c>
      <c r="J650" s="159"/>
      <c r="K650" s="1420"/>
      <c r="L650" s="295">
        <f t="shared" si="139"/>
        <v>795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>
        <v>408</v>
      </c>
      <c r="J651" s="159"/>
      <c r="K651" s="1420"/>
      <c r="L651" s="295">
        <f t="shared" si="139"/>
        <v>408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5" t="s">
        <v>199</v>
      </c>
      <c r="D654" s="1776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5" t="s">
        <v>200</v>
      </c>
      <c r="D655" s="1756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862</v>
      </c>
      <c r="J655" s="275">
        <f t="shared" si="140"/>
        <v>0</v>
      </c>
      <c r="K655" s="276">
        <f t="shared" si="140"/>
        <v>0</v>
      </c>
      <c r="L655" s="310">
        <f t="shared" si="140"/>
        <v>862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>
        <v>862</v>
      </c>
      <c r="J660" s="159"/>
      <c r="K660" s="1420"/>
      <c r="L660" s="295">
        <f t="shared" si="142"/>
        <v>862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5" t="s">
        <v>272</v>
      </c>
      <c r="D673" s="174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5" t="s">
        <v>722</v>
      </c>
      <c r="D677" s="174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5" t="s">
        <v>219</v>
      </c>
      <c r="D683" s="174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5" t="s">
        <v>221</v>
      </c>
      <c r="D686" s="174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3" t="s">
        <v>222</v>
      </c>
      <c r="D687" s="1754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3" t="s">
        <v>223</v>
      </c>
      <c r="D688" s="1754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3" t="s">
        <v>1662</v>
      </c>
      <c r="D689" s="1754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5" t="s">
        <v>224</v>
      </c>
      <c r="D690" s="174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1659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5" t="s">
        <v>234</v>
      </c>
      <c r="D705" s="1746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5" t="s">
        <v>235</v>
      </c>
      <c r="D706" s="1746"/>
      <c r="E706" s="310">
        <f t="shared" si="153"/>
        <v>0</v>
      </c>
      <c r="F706" s="1422"/>
      <c r="G706" s="1423"/>
      <c r="H706" s="1424"/>
      <c r="I706" s="1422">
        <v>10081</v>
      </c>
      <c r="J706" s="1423"/>
      <c r="K706" s="1424"/>
      <c r="L706" s="310">
        <f t="shared" si="154"/>
        <v>10081</v>
      </c>
      <c r="M706" s="12">
        <f t="shared" si="155"/>
        <v>1</v>
      </c>
      <c r="N706" s="13"/>
    </row>
    <row r="707" spans="2:14" ht="15.75">
      <c r="B707" s="272">
        <v>4100</v>
      </c>
      <c r="C707" s="1745" t="s">
        <v>236</v>
      </c>
      <c r="D707" s="1746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5" t="s">
        <v>237</v>
      </c>
      <c r="D708" s="174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5" t="s">
        <v>1663</v>
      </c>
      <c r="D715" s="174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5" t="s">
        <v>1660</v>
      </c>
      <c r="D719" s="174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5" t="s">
        <v>1661</v>
      </c>
      <c r="D720" s="174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3" t="s">
        <v>247</v>
      </c>
      <c r="D721" s="1754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5" t="s">
        <v>273</v>
      </c>
      <c r="D722" s="174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49" t="s">
        <v>248</v>
      </c>
      <c r="D725" s="1750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49" t="s">
        <v>249</v>
      </c>
      <c r="D726" s="1750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49" t="s">
        <v>625</v>
      </c>
      <c r="D734" s="1750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49" t="s">
        <v>685</v>
      </c>
      <c r="D737" s="175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5" t="s">
        <v>686</v>
      </c>
      <c r="D738" s="174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1" t="s">
        <v>915</v>
      </c>
      <c r="D743" s="1752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47" t="s">
        <v>694</v>
      </c>
      <c r="D747" s="1748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47" t="s">
        <v>694</v>
      </c>
      <c r="D748" s="1748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31580</v>
      </c>
      <c r="J752" s="397">
        <f t="shared" si="169"/>
        <v>0</v>
      </c>
      <c r="K752" s="398">
        <f t="shared" si="169"/>
        <v>0</v>
      </c>
      <c r="L752" s="395">
        <f t="shared" si="169"/>
        <v>31580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57" t="str">
        <f>$B$7</f>
        <v>ОТЧЕТНИ ДАННИ ПО ЕБК ЗА СМЕТКИТЕ ЗА СРЕДСТВАТА ОТ ЕВРОПЕЙСКИЯ СЪЮЗ - КСФ</v>
      </c>
      <c r="C759" s="1758"/>
      <c r="D759" s="1758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59" t="str">
        <f>$B$9</f>
        <v>Твърдица</v>
      </c>
      <c r="C761" s="1760"/>
      <c r="D761" s="1761"/>
      <c r="E761" s="115">
        <f>$E$9</f>
        <v>43466</v>
      </c>
      <c r="F761" s="226">
        <f>$F$9</f>
        <v>43555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62" t="str">
        <f>$B$12</f>
        <v>Твърдица</v>
      </c>
      <c r="C764" s="1763"/>
      <c r="D764" s="1764"/>
      <c r="E764" s="410" t="s">
        <v>890</v>
      </c>
      <c r="F764" s="1360" t="str">
        <f>$F$12</f>
        <v>7004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65" t="s">
        <v>2049</v>
      </c>
      <c r="F768" s="1766"/>
      <c r="G768" s="1766"/>
      <c r="H768" s="1767"/>
      <c r="I768" s="1768" t="s">
        <v>2050</v>
      </c>
      <c r="J768" s="1769"/>
      <c r="K768" s="1769"/>
      <c r="L768" s="1770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664" t="str">
        <f>VLOOKUP(D771,OP_LIST2,2,FALSE)</f>
        <v>98311</v>
      </c>
      <c r="D771" s="1452" t="s">
        <v>1233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5532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5532</v>
      </c>
      <c r="D773" s="1452" t="s">
        <v>564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71" t="s">
        <v>744</v>
      </c>
      <c r="D775" s="1772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55" t="s">
        <v>747</v>
      </c>
      <c r="D778" s="1756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93783</v>
      </c>
      <c r="K778" s="276">
        <f t="shared" si="172"/>
        <v>0</v>
      </c>
      <c r="L778" s="273">
        <f t="shared" si="172"/>
        <v>93783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>
        <v>93783</v>
      </c>
      <c r="K779" s="1418"/>
      <c r="L779" s="281">
        <f>I779+J779+K779</f>
        <v>93783</v>
      </c>
      <c r="M779" s="12">
        <f t="shared" si="171"/>
        <v>1</v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3" t="s">
        <v>194</v>
      </c>
      <c r="D784" s="1774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18136</v>
      </c>
      <c r="K784" s="276">
        <f t="shared" si="173"/>
        <v>0</v>
      </c>
      <c r="L784" s="273">
        <f t="shared" si="173"/>
        <v>18136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>
        <v>11311</v>
      </c>
      <c r="K785" s="1418"/>
      <c r="L785" s="281">
        <f aca="true" t="shared" si="175" ref="L785:L792">I785+J785+K785</f>
        <v>11311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910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>
        <v>4593</v>
      </c>
      <c r="K788" s="1420"/>
      <c r="L788" s="295">
        <f t="shared" si="175"/>
        <v>4593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>
        <v>2232</v>
      </c>
      <c r="K789" s="1420"/>
      <c r="L789" s="295">
        <f t="shared" si="175"/>
        <v>2232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75" t="s">
        <v>199</v>
      </c>
      <c r="D792" s="1776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55" t="s">
        <v>200</v>
      </c>
      <c r="D793" s="1756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911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45" t="s">
        <v>272</v>
      </c>
      <c r="D811" s="1746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45" t="s">
        <v>722</v>
      </c>
      <c r="D815" s="1746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45" t="s">
        <v>219</v>
      </c>
      <c r="D821" s="1746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45" t="s">
        <v>221</v>
      </c>
      <c r="D824" s="174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53" t="s">
        <v>222</v>
      </c>
      <c r="D825" s="1754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53" t="s">
        <v>223</v>
      </c>
      <c r="D826" s="1754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53" t="s">
        <v>1662</v>
      </c>
      <c r="D827" s="1754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45" t="s">
        <v>224</v>
      </c>
      <c r="D828" s="1746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1659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45" t="s">
        <v>234</v>
      </c>
      <c r="D843" s="1746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45" t="s">
        <v>235</v>
      </c>
      <c r="D844" s="174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45" t="s">
        <v>236</v>
      </c>
      <c r="D845" s="1746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45" t="s">
        <v>237</v>
      </c>
      <c r="D846" s="1746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45" t="s">
        <v>1663</v>
      </c>
      <c r="D853" s="1746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45" t="s">
        <v>1660</v>
      </c>
      <c r="D857" s="174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45" t="s">
        <v>1661</v>
      </c>
      <c r="D858" s="174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53" t="s">
        <v>247</v>
      </c>
      <c r="D859" s="1754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45" t="s">
        <v>273</v>
      </c>
      <c r="D860" s="1746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49" t="s">
        <v>248</v>
      </c>
      <c r="D863" s="1750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49" t="s">
        <v>249</v>
      </c>
      <c r="D864" s="1750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620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621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622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623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624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49" t="s">
        <v>625</v>
      </c>
      <c r="D872" s="1750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49" t="s">
        <v>685</v>
      </c>
      <c r="D875" s="1750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45" t="s">
        <v>686</v>
      </c>
      <c r="D876" s="1746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51" t="s">
        <v>915</v>
      </c>
      <c r="D881" s="1752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47" t="s">
        <v>694</v>
      </c>
      <c r="D885" s="1748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47" t="s">
        <v>694</v>
      </c>
      <c r="D886" s="1748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111919</v>
      </c>
      <c r="K890" s="398">
        <f t="shared" si="205"/>
        <v>0</v>
      </c>
      <c r="L890" s="395">
        <f t="shared" si="205"/>
        <v>111919</v>
      </c>
      <c r="M890" s="12">
        <f t="shared" si="202"/>
        <v>1</v>
      </c>
      <c r="N890" s="73" t="str">
        <f>LEFT(C772,1)</f>
        <v>5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57" t="str">
        <f>$B$7</f>
        <v>ОТЧЕТНИ ДАННИ ПО ЕБК ЗА СМЕТКИТЕ ЗА СРЕДСТВАТА ОТ ЕВРОПЕЙСКИЯ СЪЮЗ - КСФ</v>
      </c>
      <c r="C897" s="1758"/>
      <c r="D897" s="1758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1253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59" t="str">
        <f>$B$9</f>
        <v>Твърдица</v>
      </c>
      <c r="C899" s="1760"/>
      <c r="D899" s="1761"/>
      <c r="E899" s="115">
        <f>$E$9</f>
        <v>43466</v>
      </c>
      <c r="F899" s="226">
        <f>$F$9</f>
        <v>43555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762" t="str">
        <f>$B$12</f>
        <v>Твърдица</v>
      </c>
      <c r="C902" s="1763"/>
      <c r="D902" s="1764"/>
      <c r="E902" s="410" t="s">
        <v>890</v>
      </c>
      <c r="F902" s="1360" t="str">
        <f>$F$12</f>
        <v>7004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891</v>
      </c>
      <c r="E904" s="238">
        <f>$E$15</f>
        <v>98</v>
      </c>
      <c r="F904" s="414" t="str">
        <f>$F$15</f>
        <v>СЕС - КСФ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712</v>
      </c>
      <c r="E906" s="1765" t="s">
        <v>2049</v>
      </c>
      <c r="F906" s="1766"/>
      <c r="G906" s="1766"/>
      <c r="H906" s="1767"/>
      <c r="I906" s="1768" t="s">
        <v>2050</v>
      </c>
      <c r="J906" s="1769"/>
      <c r="K906" s="1769"/>
      <c r="L906" s="1770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27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664" t="str">
        <f>VLOOKUP(D909,OP_LIST2,2,FALSE)</f>
        <v>98311</v>
      </c>
      <c r="D909" s="1452" t="s">
        <v>1233</v>
      </c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5533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5533</v>
      </c>
      <c r="D911" s="1452" t="s">
        <v>565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71" t="s">
        <v>744</v>
      </c>
      <c r="D913" s="1772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55" t="s">
        <v>747</v>
      </c>
      <c r="D916" s="1756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487</v>
      </c>
      <c r="K916" s="276">
        <f t="shared" si="208"/>
        <v>0</v>
      </c>
      <c r="L916" s="273">
        <f t="shared" si="208"/>
        <v>487</v>
      </c>
      <c r="M916" s="12">
        <f t="shared" si="207"/>
        <v>1</v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>
        <v>0</v>
      </c>
      <c r="H917" s="1418"/>
      <c r="I917" s="152"/>
      <c r="J917" s="153">
        <v>487</v>
      </c>
      <c r="K917" s="1418"/>
      <c r="L917" s="281">
        <f>I917+J917+K917</f>
        <v>487</v>
      </c>
      <c r="M917" s="12">
        <f t="shared" si="207"/>
        <v>1</v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73" t="s">
        <v>194</v>
      </c>
      <c r="D922" s="1774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100</v>
      </c>
      <c r="K922" s="276">
        <f t="shared" si="209"/>
        <v>0</v>
      </c>
      <c r="L922" s="273">
        <f t="shared" si="209"/>
        <v>100</v>
      </c>
      <c r="M922" s="12">
        <f t="shared" si="207"/>
        <v>1</v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>
        <v>59</v>
      </c>
      <c r="K923" s="1418"/>
      <c r="L923" s="281">
        <f aca="true" t="shared" si="211" ref="L923:L930">I923+J923+K923</f>
        <v>59</v>
      </c>
      <c r="M923" s="12">
        <f t="shared" si="207"/>
        <v>1</v>
      </c>
      <c r="N923" s="13"/>
    </row>
    <row r="924" spans="2:14" ht="15.75">
      <c r="B924" s="291"/>
      <c r="C924" s="304">
        <v>552</v>
      </c>
      <c r="D924" s="305" t="s">
        <v>910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871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>
        <v>27</v>
      </c>
      <c r="K926" s="1420"/>
      <c r="L926" s="295">
        <f t="shared" si="211"/>
        <v>27</v>
      </c>
      <c r="M926" s="12">
        <f t="shared" si="207"/>
        <v>1</v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>
        <v>14</v>
      </c>
      <c r="K927" s="1420"/>
      <c r="L927" s="295">
        <f t="shared" si="211"/>
        <v>14</v>
      </c>
      <c r="M927" s="12">
        <f t="shared" si="207"/>
        <v>1</v>
      </c>
      <c r="N927" s="13"/>
    </row>
    <row r="928" spans="2:14" ht="15.75">
      <c r="B928" s="291"/>
      <c r="C928" s="304">
        <v>588</v>
      </c>
      <c r="D928" s="305" t="s">
        <v>873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75" t="s">
        <v>199</v>
      </c>
      <c r="D930" s="1776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55" t="s">
        <v>200</v>
      </c>
      <c r="D931" s="1756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0</v>
      </c>
      <c r="K931" s="276">
        <f t="shared" si="212"/>
        <v>0</v>
      </c>
      <c r="L931" s="310">
        <f t="shared" si="212"/>
        <v>0</v>
      </c>
      <c r="M931" s="12">
        <f t="shared" si="207"/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/>
      <c r="K938" s="1428"/>
      <c r="L938" s="320">
        <f t="shared" si="214"/>
        <v>0</v>
      </c>
      <c r="M938" s="12">
        <f t="shared" si="207"/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911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45" t="s">
        <v>272</v>
      </c>
      <c r="D949" s="1746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912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913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914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45" t="s">
        <v>722</v>
      </c>
      <c r="D953" s="1746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45" t="s">
        <v>219</v>
      </c>
      <c r="D959" s="1746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45" t="s">
        <v>221</v>
      </c>
      <c r="D962" s="1746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53" t="s">
        <v>222</v>
      </c>
      <c r="D963" s="1754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53" t="s">
        <v>223</v>
      </c>
      <c r="D964" s="1754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53" t="s">
        <v>1662</v>
      </c>
      <c r="D965" s="1754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45" t="s">
        <v>224</v>
      </c>
      <c r="D966" s="1746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1996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2015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2046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715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1659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45" t="s">
        <v>234</v>
      </c>
      <c r="D981" s="1746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45" t="s">
        <v>235</v>
      </c>
      <c r="D982" s="1746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45" t="s">
        <v>236</v>
      </c>
      <c r="D983" s="1746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3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45" t="s">
        <v>237</v>
      </c>
      <c r="D984" s="1746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45" t="s">
        <v>1663</v>
      </c>
      <c r="D991" s="1746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45" t="s">
        <v>1660</v>
      </c>
      <c r="D995" s="1746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45" t="s">
        <v>1661</v>
      </c>
      <c r="D996" s="1746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53" t="s">
        <v>247</v>
      </c>
      <c r="D997" s="1754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45" t="s">
        <v>273</v>
      </c>
      <c r="D998" s="1746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49" t="s">
        <v>248</v>
      </c>
      <c r="D1001" s="1750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49" t="s">
        <v>249</v>
      </c>
      <c r="D1002" s="1750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49" t="s">
        <v>625</v>
      </c>
      <c r="D1010" s="1750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49" t="s">
        <v>685</v>
      </c>
      <c r="D1013" s="1750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45" t="s">
        <v>686</v>
      </c>
      <c r="D1014" s="1746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51" t="s">
        <v>915</v>
      </c>
      <c r="D1019" s="1752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3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3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3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47" t="s">
        <v>694</v>
      </c>
      <c r="D1023" s="1748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47" t="s">
        <v>694</v>
      </c>
      <c r="D1024" s="1748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0</v>
      </c>
      <c r="F1028" s="396">
        <f t="shared" si="241"/>
        <v>0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587</v>
      </c>
      <c r="K1028" s="398">
        <f t="shared" si="241"/>
        <v>0</v>
      </c>
      <c r="L1028" s="395">
        <f t="shared" si="241"/>
        <v>587</v>
      </c>
      <c r="M1028" s="12">
        <f t="shared" si="238"/>
        <v>1</v>
      </c>
      <c r="N1028" s="73" t="str">
        <f>LEFT(C910,1)</f>
        <v>5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.75">
      <c r="B1033" s="6"/>
      <c r="C1033" s="6"/>
      <c r="D1033" s="521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.75">
      <c r="B1034" s="6"/>
      <c r="C1034" s="1365"/>
      <c r="D1034" s="1366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.75">
      <c r="B1035" s="1757" t="str">
        <f>$B$7</f>
        <v>ОТЧЕТНИ ДАННИ ПО ЕБК ЗА СМЕТКИТЕ ЗА СРЕДСТВАТА ОТ ЕВРОПЕЙСКИЯ СЪЮЗ - КСФ</v>
      </c>
      <c r="C1035" s="1758"/>
      <c r="D1035" s="1758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.75">
      <c r="B1036" s="228"/>
      <c r="C1036" s="391"/>
      <c r="D1036" s="400"/>
      <c r="E1036" s="406" t="s">
        <v>464</v>
      </c>
      <c r="F1036" s="406" t="s">
        <v>835</v>
      </c>
      <c r="G1036" s="237"/>
      <c r="H1036" s="1362" t="s">
        <v>1253</v>
      </c>
      <c r="I1036" s="1363"/>
      <c r="J1036" s="1364"/>
      <c r="K1036" s="237"/>
      <c r="L1036" s="237"/>
      <c r="M1036" s="7">
        <f>(IF($E1166&lt;&gt;0,$M$2,IF($L1166&lt;&gt;0,$M$2,"")))</f>
        <v>1</v>
      </c>
    </row>
    <row r="1037" spans="2:13" ht="18.75">
      <c r="B1037" s="1759" t="str">
        <f>$B$9</f>
        <v>Твърдица</v>
      </c>
      <c r="C1037" s="1760"/>
      <c r="D1037" s="1761"/>
      <c r="E1037" s="115">
        <f>$E$9</f>
        <v>43466</v>
      </c>
      <c r="F1037" s="226">
        <f>$F$9</f>
        <v>43555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.7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.7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9.5">
      <c r="B1040" s="1762" t="str">
        <f>$B$12</f>
        <v>Твърдица</v>
      </c>
      <c r="C1040" s="1763"/>
      <c r="D1040" s="1764"/>
      <c r="E1040" s="410" t="s">
        <v>890</v>
      </c>
      <c r="F1040" s="1360" t="str">
        <f>$F$12</f>
        <v>7004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.75">
      <c r="B1041" s="233" t="str">
        <f>$B$13</f>
        <v>(наименование на първостепенния разпоредител с бюджет)</v>
      </c>
      <c r="C1041" s="228"/>
      <c r="D1041" s="229"/>
      <c r="E1041" s="1361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9.5">
      <c r="B1042" s="236"/>
      <c r="C1042" s="237"/>
      <c r="D1042" s="124" t="s">
        <v>891</v>
      </c>
      <c r="E1042" s="238">
        <f>$E$15</f>
        <v>98</v>
      </c>
      <c r="F1042" s="414" t="str">
        <f>$F$15</f>
        <v>СЕС - КСФ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5.75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77" t="s">
        <v>465</v>
      </c>
      <c r="M1043" s="7">
        <f>(IF($E1166&lt;&gt;0,$M$2,IF($L1166&lt;&gt;0,$M$2,"")))</f>
        <v>1</v>
      </c>
    </row>
    <row r="1044" spans="2:13" ht="18.75">
      <c r="B1044" s="247"/>
      <c r="C1044" s="248"/>
      <c r="D1044" s="249" t="s">
        <v>712</v>
      </c>
      <c r="E1044" s="1765" t="s">
        <v>2049</v>
      </c>
      <c r="F1044" s="1766"/>
      <c r="G1044" s="1766"/>
      <c r="H1044" s="1767"/>
      <c r="I1044" s="1768" t="s">
        <v>2050</v>
      </c>
      <c r="J1044" s="1769"/>
      <c r="K1044" s="1769"/>
      <c r="L1044" s="1770"/>
      <c r="M1044" s="7">
        <f>(IF($E1166&lt;&gt;0,$M$2,IF($L1166&lt;&gt;0,$M$2,"")))</f>
        <v>1</v>
      </c>
    </row>
    <row r="1045" spans="2:13" ht="56.25">
      <c r="B1045" s="250" t="s">
        <v>62</v>
      </c>
      <c r="C1045" s="251" t="s">
        <v>466</v>
      </c>
      <c r="D1045" s="252" t="s">
        <v>713</v>
      </c>
      <c r="E1045" s="1403" t="str">
        <f>$E$20</f>
        <v>Уточнен план                Общо</v>
      </c>
      <c r="F1045" s="1407" t="str">
        <f>$F$20</f>
        <v>държавни дейности</v>
      </c>
      <c r="G1045" s="1408" t="str">
        <f>$G$20</f>
        <v>местни дейности</v>
      </c>
      <c r="H1045" s="1409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27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.75">
      <c r="B1046" s="258"/>
      <c r="C1046" s="259"/>
      <c r="D1046" s="260" t="s">
        <v>743</v>
      </c>
      <c r="E1046" s="1455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.75">
      <c r="B1047" s="1451"/>
      <c r="C1047" s="1664">
        <f>VLOOKUP(D1047,OP_LIST2,2,FALSE)</f>
        <v>98315</v>
      </c>
      <c r="D1047" s="1452" t="s">
        <v>1239</v>
      </c>
      <c r="E1047" s="389"/>
      <c r="F1047" s="1441"/>
      <c r="G1047" s="1442"/>
      <c r="H1047" s="1443"/>
      <c r="I1047" s="1441"/>
      <c r="J1047" s="1442"/>
      <c r="K1047" s="1443"/>
      <c r="L1047" s="1440"/>
      <c r="M1047" s="7">
        <f>(IF($E1166&lt;&gt;0,$M$2,IF($L1166&lt;&gt;0,$M$2,"")))</f>
        <v>1</v>
      </c>
    </row>
    <row r="1048" spans="2:13" ht="15.75">
      <c r="B1048" s="1454"/>
      <c r="C1048" s="1459">
        <f>VLOOKUP(D1049,EBK_DEIN2,2,FALSE)</f>
        <v>5524</v>
      </c>
      <c r="D1048" s="1458" t="s">
        <v>792</v>
      </c>
      <c r="E1048" s="389"/>
      <c r="F1048" s="1444"/>
      <c r="G1048" s="1445"/>
      <c r="H1048" s="1446"/>
      <c r="I1048" s="1444"/>
      <c r="J1048" s="1445"/>
      <c r="K1048" s="1446"/>
      <c r="L1048" s="1440"/>
      <c r="M1048" s="7">
        <f>(IF($E1166&lt;&gt;0,$M$2,IF($L1166&lt;&gt;0,$M$2,"")))</f>
        <v>1</v>
      </c>
    </row>
    <row r="1049" spans="2:13" ht="15.75">
      <c r="B1049" s="1450"/>
      <c r="C1049" s="1587">
        <f>+C1048</f>
        <v>5524</v>
      </c>
      <c r="D1049" s="1452" t="s">
        <v>556</v>
      </c>
      <c r="E1049" s="389"/>
      <c r="F1049" s="1444"/>
      <c r="G1049" s="1445"/>
      <c r="H1049" s="1446"/>
      <c r="I1049" s="1444"/>
      <c r="J1049" s="1445"/>
      <c r="K1049" s="1446"/>
      <c r="L1049" s="1440"/>
      <c r="M1049" s="7">
        <f>(IF($E1166&lt;&gt;0,$M$2,IF($L1166&lt;&gt;0,$M$2,"")))</f>
        <v>1</v>
      </c>
    </row>
    <row r="1050" spans="2:13" ht="15.75">
      <c r="B1050" s="1456"/>
      <c r="C1050" s="1453"/>
      <c r="D1050" s="1457" t="s">
        <v>714</v>
      </c>
      <c r="E1050" s="389"/>
      <c r="F1050" s="1447"/>
      <c r="G1050" s="1448"/>
      <c r="H1050" s="1449"/>
      <c r="I1050" s="1447"/>
      <c r="J1050" s="1448"/>
      <c r="K1050" s="1449"/>
      <c r="L1050" s="1440"/>
      <c r="M1050" s="7">
        <f>(IF($E1166&lt;&gt;0,$M$2,IF($L1166&lt;&gt;0,$M$2,"")))</f>
        <v>1</v>
      </c>
    </row>
    <row r="1051" spans="2:14" ht="15.75">
      <c r="B1051" s="272">
        <v>100</v>
      </c>
      <c r="C1051" s="1771" t="s">
        <v>744</v>
      </c>
      <c r="D1051" s="1772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2685</v>
      </c>
      <c r="K1051" s="276">
        <f t="shared" si="242"/>
        <v>0</v>
      </c>
      <c r="L1051" s="273">
        <f t="shared" si="242"/>
        <v>2685</v>
      </c>
      <c r="M1051" s="12">
        <f aca="true" t="shared" si="243" ref="M1051:M1082">(IF($E1051&lt;&gt;0,$M$2,IF($L1051&lt;&gt;0,$M$2,"")))</f>
        <v>1</v>
      </c>
      <c r="N1051" s="13"/>
    </row>
    <row r="1052" spans="2:14" ht="15.75">
      <c r="B1052" s="278"/>
      <c r="C1052" s="279">
        <v>101</v>
      </c>
      <c r="D1052" s="280" t="s">
        <v>745</v>
      </c>
      <c r="E1052" s="281">
        <f>F1052+G1052+H1052</f>
        <v>0</v>
      </c>
      <c r="F1052" s="152"/>
      <c r="G1052" s="153"/>
      <c r="H1052" s="1418"/>
      <c r="I1052" s="152"/>
      <c r="J1052" s="153">
        <v>2685</v>
      </c>
      <c r="K1052" s="1418"/>
      <c r="L1052" s="281">
        <f>I1052+J1052+K1052</f>
        <v>2685</v>
      </c>
      <c r="M1052" s="12">
        <f t="shared" si="243"/>
        <v>1</v>
      </c>
      <c r="N1052" s="13"/>
    </row>
    <row r="1053" spans="2:14" ht="15.75">
      <c r="B1053" s="278"/>
      <c r="C1053" s="285">
        <v>102</v>
      </c>
      <c r="D1053" s="286" t="s">
        <v>746</v>
      </c>
      <c r="E1053" s="287">
        <f>F1053+G1053+H1053</f>
        <v>0</v>
      </c>
      <c r="F1053" s="173"/>
      <c r="G1053" s="174"/>
      <c r="H1053" s="1421"/>
      <c r="I1053" s="173"/>
      <c r="J1053" s="174"/>
      <c r="K1053" s="1421"/>
      <c r="L1053" s="287">
        <f>I1053+J1053+K1053</f>
        <v>0</v>
      </c>
      <c r="M1053" s="12">
        <f t="shared" si="243"/>
      </c>
      <c r="N1053" s="13"/>
    </row>
    <row r="1054" spans="2:14" ht="15.75">
      <c r="B1054" s="272">
        <v>200</v>
      </c>
      <c r="C1054" s="1755" t="s">
        <v>747</v>
      </c>
      <c r="D1054" s="1756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7924</v>
      </c>
      <c r="K1054" s="276">
        <f t="shared" si="244"/>
        <v>0</v>
      </c>
      <c r="L1054" s="273">
        <f t="shared" si="244"/>
        <v>7924</v>
      </c>
      <c r="M1054" s="12">
        <f t="shared" si="243"/>
        <v>1</v>
      </c>
      <c r="N1054" s="13"/>
    </row>
    <row r="1055" spans="2:14" ht="15.75">
      <c r="B1055" s="291"/>
      <c r="C1055" s="279">
        <v>201</v>
      </c>
      <c r="D1055" s="280" t="s">
        <v>748</v>
      </c>
      <c r="E1055" s="281">
        <f>F1055+G1055+H1055</f>
        <v>0</v>
      </c>
      <c r="F1055" s="152"/>
      <c r="G1055" s="153"/>
      <c r="H1055" s="1418"/>
      <c r="I1055" s="152"/>
      <c r="J1055" s="153"/>
      <c r="K1055" s="1418"/>
      <c r="L1055" s="281">
        <f>I1055+J1055+K1055</f>
        <v>0</v>
      </c>
      <c r="M1055" s="12">
        <f t="shared" si="243"/>
      </c>
      <c r="N1055" s="13"/>
    </row>
    <row r="1056" spans="2:14" ht="15.75">
      <c r="B1056" s="292"/>
      <c r="C1056" s="293">
        <v>202</v>
      </c>
      <c r="D1056" s="294" t="s">
        <v>749</v>
      </c>
      <c r="E1056" s="295">
        <f>F1056+G1056+H1056</f>
        <v>0</v>
      </c>
      <c r="F1056" s="158"/>
      <c r="G1056" s="159"/>
      <c r="H1056" s="1420"/>
      <c r="I1056" s="158"/>
      <c r="J1056" s="159">
        <v>7924</v>
      </c>
      <c r="K1056" s="1420"/>
      <c r="L1056" s="295">
        <f>I1056+J1056+K1056</f>
        <v>7924</v>
      </c>
      <c r="M1056" s="12">
        <f t="shared" si="243"/>
        <v>1</v>
      </c>
      <c r="N1056" s="13"/>
    </row>
    <row r="1057" spans="2:14" ht="31.5">
      <c r="B1057" s="299"/>
      <c r="C1057" s="293">
        <v>205</v>
      </c>
      <c r="D1057" s="294" t="s">
        <v>597</v>
      </c>
      <c r="E1057" s="295">
        <f>F1057+G1057+H1057</f>
        <v>0</v>
      </c>
      <c r="F1057" s="158"/>
      <c r="G1057" s="159"/>
      <c r="H1057" s="1420"/>
      <c r="I1057" s="158"/>
      <c r="J1057" s="159"/>
      <c r="K1057" s="1420"/>
      <c r="L1057" s="295">
        <f>I1057+J1057+K1057</f>
        <v>0</v>
      </c>
      <c r="M1057" s="12">
        <f t="shared" si="243"/>
      </c>
      <c r="N1057" s="13"/>
    </row>
    <row r="1058" spans="2:14" ht="15.75">
      <c r="B1058" s="299"/>
      <c r="C1058" s="293">
        <v>208</v>
      </c>
      <c r="D1058" s="300" t="s">
        <v>598</v>
      </c>
      <c r="E1058" s="295">
        <f>F1058+G1058+H1058</f>
        <v>0</v>
      </c>
      <c r="F1058" s="158"/>
      <c r="G1058" s="159"/>
      <c r="H1058" s="1420"/>
      <c r="I1058" s="158"/>
      <c r="J1058" s="159"/>
      <c r="K1058" s="1420"/>
      <c r="L1058" s="295">
        <f>I1058+J1058+K1058</f>
        <v>0</v>
      </c>
      <c r="M1058" s="12">
        <f t="shared" si="243"/>
      </c>
      <c r="N1058" s="13"/>
    </row>
    <row r="1059" spans="2:14" ht="15.75">
      <c r="B1059" s="291"/>
      <c r="C1059" s="285">
        <v>209</v>
      </c>
      <c r="D1059" s="301" t="s">
        <v>599</v>
      </c>
      <c r="E1059" s="287">
        <f>F1059+G1059+H1059</f>
        <v>0</v>
      </c>
      <c r="F1059" s="173"/>
      <c r="G1059" s="174"/>
      <c r="H1059" s="1421"/>
      <c r="I1059" s="173"/>
      <c r="J1059" s="174"/>
      <c r="K1059" s="1421"/>
      <c r="L1059" s="287">
        <f>I1059+J1059+K1059</f>
        <v>0</v>
      </c>
      <c r="M1059" s="12">
        <f t="shared" si="243"/>
      </c>
      <c r="N1059" s="13"/>
    </row>
    <row r="1060" spans="2:14" ht="15.75">
      <c r="B1060" s="272">
        <v>500</v>
      </c>
      <c r="C1060" s="1773" t="s">
        <v>194</v>
      </c>
      <c r="D1060" s="1774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1256</v>
      </c>
      <c r="K1060" s="276">
        <f t="shared" si="245"/>
        <v>0</v>
      </c>
      <c r="L1060" s="273">
        <f t="shared" si="245"/>
        <v>1256</v>
      </c>
      <c r="M1060" s="12">
        <f t="shared" si="243"/>
        <v>1</v>
      </c>
      <c r="N1060" s="13"/>
    </row>
    <row r="1061" spans="2:14" ht="15.75">
      <c r="B1061" s="291"/>
      <c r="C1061" s="302">
        <v>551</v>
      </c>
      <c r="D1061" s="303" t="s">
        <v>195</v>
      </c>
      <c r="E1061" s="281">
        <f aca="true" t="shared" si="246" ref="E1061:E1068">F1061+G1061+H1061</f>
        <v>0</v>
      </c>
      <c r="F1061" s="152"/>
      <c r="G1061" s="153"/>
      <c r="H1061" s="1418"/>
      <c r="I1061" s="152"/>
      <c r="J1061" s="153">
        <v>696</v>
      </c>
      <c r="K1061" s="1418"/>
      <c r="L1061" s="281">
        <f aca="true" t="shared" si="247" ref="L1061:L1068">I1061+J1061+K1061</f>
        <v>696</v>
      </c>
      <c r="M1061" s="12">
        <f t="shared" si="243"/>
        <v>1</v>
      </c>
      <c r="N1061" s="13"/>
    </row>
    <row r="1062" spans="2:14" ht="15.75">
      <c r="B1062" s="291"/>
      <c r="C1062" s="304">
        <v>552</v>
      </c>
      <c r="D1062" s="305" t="s">
        <v>910</v>
      </c>
      <c r="E1062" s="295">
        <f t="shared" si="246"/>
        <v>0</v>
      </c>
      <c r="F1062" s="158"/>
      <c r="G1062" s="159"/>
      <c r="H1062" s="1420"/>
      <c r="I1062" s="158"/>
      <c r="J1062" s="159"/>
      <c r="K1062" s="1420"/>
      <c r="L1062" s="295">
        <f t="shared" si="247"/>
        <v>0</v>
      </c>
      <c r="M1062" s="12">
        <f t="shared" si="243"/>
      </c>
      <c r="N1062" s="13"/>
    </row>
    <row r="1063" spans="2:14" ht="15.75">
      <c r="B1063" s="306"/>
      <c r="C1063" s="304">
        <v>558</v>
      </c>
      <c r="D1063" s="307" t="s">
        <v>871</v>
      </c>
      <c r="E1063" s="295">
        <f t="shared" si="246"/>
        <v>0</v>
      </c>
      <c r="F1063" s="488">
        <v>0</v>
      </c>
      <c r="G1063" s="489">
        <v>0</v>
      </c>
      <c r="H1063" s="160">
        <v>0</v>
      </c>
      <c r="I1063" s="488">
        <v>0</v>
      </c>
      <c r="J1063" s="489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.75">
      <c r="B1064" s="306"/>
      <c r="C1064" s="304">
        <v>560</v>
      </c>
      <c r="D1064" s="307" t="s">
        <v>196</v>
      </c>
      <c r="E1064" s="295">
        <f t="shared" si="246"/>
        <v>0</v>
      </c>
      <c r="F1064" s="158"/>
      <c r="G1064" s="159"/>
      <c r="H1064" s="1420"/>
      <c r="I1064" s="158"/>
      <c r="J1064" s="159">
        <v>354</v>
      </c>
      <c r="K1064" s="1420"/>
      <c r="L1064" s="295">
        <f t="shared" si="247"/>
        <v>354</v>
      </c>
      <c r="M1064" s="12">
        <f t="shared" si="243"/>
        <v>1</v>
      </c>
      <c r="N1064" s="13"/>
    </row>
    <row r="1065" spans="2:14" ht="15.75">
      <c r="B1065" s="306"/>
      <c r="C1065" s="304">
        <v>580</v>
      </c>
      <c r="D1065" s="305" t="s">
        <v>197</v>
      </c>
      <c r="E1065" s="295">
        <f t="shared" si="246"/>
        <v>0</v>
      </c>
      <c r="F1065" s="158"/>
      <c r="G1065" s="159"/>
      <c r="H1065" s="1420"/>
      <c r="I1065" s="158"/>
      <c r="J1065" s="159">
        <v>206</v>
      </c>
      <c r="K1065" s="1420"/>
      <c r="L1065" s="295">
        <f t="shared" si="247"/>
        <v>206</v>
      </c>
      <c r="M1065" s="12">
        <f t="shared" si="243"/>
        <v>1</v>
      </c>
      <c r="N1065" s="13"/>
    </row>
    <row r="1066" spans="2:14" ht="15.75">
      <c r="B1066" s="291"/>
      <c r="C1066" s="304">
        <v>588</v>
      </c>
      <c r="D1066" s="305" t="s">
        <v>873</v>
      </c>
      <c r="E1066" s="295">
        <f t="shared" si="246"/>
        <v>0</v>
      </c>
      <c r="F1066" s="488">
        <v>0</v>
      </c>
      <c r="G1066" s="489">
        <v>0</v>
      </c>
      <c r="H1066" s="160">
        <v>0</v>
      </c>
      <c r="I1066" s="488">
        <v>0</v>
      </c>
      <c r="J1066" s="489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1.5">
      <c r="B1067" s="291"/>
      <c r="C1067" s="308">
        <v>590</v>
      </c>
      <c r="D1067" s="309" t="s">
        <v>198</v>
      </c>
      <c r="E1067" s="287">
        <f t="shared" si="246"/>
        <v>0</v>
      </c>
      <c r="F1067" s="173"/>
      <c r="G1067" s="174"/>
      <c r="H1067" s="1421"/>
      <c r="I1067" s="173"/>
      <c r="J1067" s="174"/>
      <c r="K1067" s="1421"/>
      <c r="L1067" s="287">
        <f t="shared" si="247"/>
        <v>0</v>
      </c>
      <c r="M1067" s="12">
        <f t="shared" si="243"/>
      </c>
      <c r="N1067" s="13"/>
    </row>
    <row r="1068" spans="2:14" ht="15.75">
      <c r="B1068" s="272">
        <v>800</v>
      </c>
      <c r="C1068" s="1775" t="s">
        <v>199</v>
      </c>
      <c r="D1068" s="1776"/>
      <c r="E1068" s="310">
        <f t="shared" si="246"/>
        <v>0</v>
      </c>
      <c r="F1068" s="1422"/>
      <c r="G1068" s="1423"/>
      <c r="H1068" s="1424"/>
      <c r="I1068" s="1422"/>
      <c r="J1068" s="1423"/>
      <c r="K1068" s="1424"/>
      <c r="L1068" s="310">
        <f t="shared" si="247"/>
        <v>0</v>
      </c>
      <c r="M1068" s="12">
        <f t="shared" si="243"/>
      </c>
      <c r="N1068" s="13"/>
    </row>
    <row r="1069" spans="2:14" ht="15.75">
      <c r="B1069" s="272">
        <v>1000</v>
      </c>
      <c r="C1069" s="1755" t="s">
        <v>200</v>
      </c>
      <c r="D1069" s="1756"/>
      <c r="E1069" s="310">
        <f aca="true" t="shared" si="248" ref="E1069:L1069">SUM(E1070:E1086)</f>
        <v>0</v>
      </c>
      <c r="F1069" s="274">
        <f t="shared" si="248"/>
        <v>0</v>
      </c>
      <c r="G1069" s="275">
        <f t="shared" si="248"/>
        <v>0</v>
      </c>
      <c r="H1069" s="276">
        <f t="shared" si="248"/>
        <v>0</v>
      </c>
      <c r="I1069" s="274">
        <f t="shared" si="248"/>
        <v>0</v>
      </c>
      <c r="J1069" s="275">
        <f t="shared" si="248"/>
        <v>125724</v>
      </c>
      <c r="K1069" s="276">
        <f t="shared" si="248"/>
        <v>0</v>
      </c>
      <c r="L1069" s="310">
        <f t="shared" si="248"/>
        <v>125724</v>
      </c>
      <c r="M1069" s="12">
        <f t="shared" si="243"/>
        <v>1</v>
      </c>
      <c r="N1069" s="13"/>
    </row>
    <row r="1070" spans="2:14" ht="15.75">
      <c r="B1070" s="292"/>
      <c r="C1070" s="279">
        <v>1011</v>
      </c>
      <c r="D1070" s="311" t="s">
        <v>201</v>
      </c>
      <c r="E1070" s="281">
        <f aca="true" t="shared" si="249" ref="E1070:E1086">F1070+G1070+H1070</f>
        <v>0</v>
      </c>
      <c r="F1070" s="152"/>
      <c r="G1070" s="153"/>
      <c r="H1070" s="1418"/>
      <c r="I1070" s="152"/>
      <c r="J1070" s="153"/>
      <c r="K1070" s="1418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.75">
      <c r="B1071" s="292"/>
      <c r="C1071" s="293">
        <v>1012</v>
      </c>
      <c r="D1071" s="294" t="s">
        <v>202</v>
      </c>
      <c r="E1071" s="295">
        <f t="shared" si="249"/>
        <v>0</v>
      </c>
      <c r="F1071" s="158"/>
      <c r="G1071" s="159"/>
      <c r="H1071" s="1420"/>
      <c r="I1071" s="158"/>
      <c r="J1071" s="159"/>
      <c r="K1071" s="1420"/>
      <c r="L1071" s="295">
        <f t="shared" si="250"/>
        <v>0</v>
      </c>
      <c r="M1071" s="12">
        <f t="shared" si="243"/>
      </c>
      <c r="N1071" s="13"/>
    </row>
    <row r="1072" spans="2:14" ht="15.75">
      <c r="B1072" s="292"/>
      <c r="C1072" s="293">
        <v>1013</v>
      </c>
      <c r="D1072" s="294" t="s">
        <v>203</v>
      </c>
      <c r="E1072" s="295">
        <f t="shared" si="249"/>
        <v>0</v>
      </c>
      <c r="F1072" s="158"/>
      <c r="G1072" s="159"/>
      <c r="H1072" s="1420"/>
      <c r="I1072" s="158"/>
      <c r="J1072" s="159"/>
      <c r="K1072" s="1420"/>
      <c r="L1072" s="295">
        <f t="shared" si="250"/>
        <v>0</v>
      </c>
      <c r="M1072" s="12">
        <f t="shared" si="243"/>
      </c>
      <c r="N1072" s="13"/>
    </row>
    <row r="1073" spans="2:14" ht="15.75">
      <c r="B1073" s="292"/>
      <c r="C1073" s="293">
        <v>1014</v>
      </c>
      <c r="D1073" s="294" t="s">
        <v>204</v>
      </c>
      <c r="E1073" s="295">
        <f t="shared" si="249"/>
        <v>0</v>
      </c>
      <c r="F1073" s="158"/>
      <c r="G1073" s="159"/>
      <c r="H1073" s="1420"/>
      <c r="I1073" s="158"/>
      <c r="J1073" s="159"/>
      <c r="K1073" s="1420"/>
      <c r="L1073" s="295">
        <f t="shared" si="250"/>
        <v>0</v>
      </c>
      <c r="M1073" s="12">
        <f t="shared" si="243"/>
      </c>
      <c r="N1073" s="13"/>
    </row>
    <row r="1074" spans="2:14" ht="15.75">
      <c r="B1074" s="292"/>
      <c r="C1074" s="293">
        <v>1015</v>
      </c>
      <c r="D1074" s="294" t="s">
        <v>205</v>
      </c>
      <c r="E1074" s="295">
        <f t="shared" si="249"/>
        <v>0</v>
      </c>
      <c r="F1074" s="158"/>
      <c r="G1074" s="159"/>
      <c r="H1074" s="1420"/>
      <c r="I1074" s="158"/>
      <c r="J1074" s="159"/>
      <c r="K1074" s="1420"/>
      <c r="L1074" s="295">
        <f t="shared" si="250"/>
        <v>0</v>
      </c>
      <c r="M1074" s="12">
        <f t="shared" si="243"/>
      </c>
      <c r="N1074" s="13"/>
    </row>
    <row r="1075" spans="2:14" ht="15.75">
      <c r="B1075" s="292"/>
      <c r="C1075" s="312">
        <v>1016</v>
      </c>
      <c r="D1075" s="313" t="s">
        <v>206</v>
      </c>
      <c r="E1075" s="314">
        <f t="shared" si="249"/>
        <v>0</v>
      </c>
      <c r="F1075" s="164"/>
      <c r="G1075" s="165"/>
      <c r="H1075" s="1419"/>
      <c r="I1075" s="164"/>
      <c r="J1075" s="165"/>
      <c r="K1075" s="1419"/>
      <c r="L1075" s="314">
        <f t="shared" si="250"/>
        <v>0</v>
      </c>
      <c r="M1075" s="12">
        <f t="shared" si="243"/>
      </c>
      <c r="N1075" s="13"/>
    </row>
    <row r="1076" spans="2:14" ht="15.75">
      <c r="B1076" s="278"/>
      <c r="C1076" s="318">
        <v>1020</v>
      </c>
      <c r="D1076" s="319" t="s">
        <v>207</v>
      </c>
      <c r="E1076" s="320">
        <f t="shared" si="249"/>
        <v>0</v>
      </c>
      <c r="F1076" s="454"/>
      <c r="G1076" s="455"/>
      <c r="H1076" s="1428"/>
      <c r="I1076" s="454"/>
      <c r="J1076" s="455">
        <v>125724</v>
      </c>
      <c r="K1076" s="1428"/>
      <c r="L1076" s="320">
        <f t="shared" si="250"/>
        <v>125724</v>
      </c>
      <c r="M1076" s="12">
        <f t="shared" si="243"/>
        <v>1</v>
      </c>
      <c r="N1076" s="13"/>
    </row>
    <row r="1077" spans="2:14" ht="15.75">
      <c r="B1077" s="292"/>
      <c r="C1077" s="324">
        <v>1030</v>
      </c>
      <c r="D1077" s="325" t="s">
        <v>208</v>
      </c>
      <c r="E1077" s="326">
        <f t="shared" si="249"/>
        <v>0</v>
      </c>
      <c r="F1077" s="449"/>
      <c r="G1077" s="450"/>
      <c r="H1077" s="1425"/>
      <c r="I1077" s="449"/>
      <c r="J1077" s="450"/>
      <c r="K1077" s="1425"/>
      <c r="L1077" s="326">
        <f t="shared" si="250"/>
        <v>0</v>
      </c>
      <c r="M1077" s="12">
        <f t="shared" si="243"/>
      </c>
      <c r="N1077" s="13"/>
    </row>
    <row r="1078" spans="2:14" ht="15.75">
      <c r="B1078" s="292"/>
      <c r="C1078" s="318">
        <v>1051</v>
      </c>
      <c r="D1078" s="331" t="s">
        <v>209</v>
      </c>
      <c r="E1078" s="320">
        <f t="shared" si="249"/>
        <v>0</v>
      </c>
      <c r="F1078" s="454"/>
      <c r="G1078" s="455"/>
      <c r="H1078" s="1428"/>
      <c r="I1078" s="454"/>
      <c r="J1078" s="455"/>
      <c r="K1078" s="1428"/>
      <c r="L1078" s="320">
        <f t="shared" si="250"/>
        <v>0</v>
      </c>
      <c r="M1078" s="12">
        <f t="shared" si="243"/>
      </c>
      <c r="N1078" s="13"/>
    </row>
    <row r="1079" spans="2:14" ht="15.75">
      <c r="B1079" s="292"/>
      <c r="C1079" s="293">
        <v>1052</v>
      </c>
      <c r="D1079" s="294" t="s">
        <v>210</v>
      </c>
      <c r="E1079" s="295">
        <f t="shared" si="249"/>
        <v>0</v>
      </c>
      <c r="F1079" s="158"/>
      <c r="G1079" s="159"/>
      <c r="H1079" s="1420"/>
      <c r="I1079" s="158"/>
      <c r="J1079" s="159"/>
      <c r="K1079" s="1420"/>
      <c r="L1079" s="295">
        <f t="shared" si="250"/>
        <v>0</v>
      </c>
      <c r="M1079" s="12">
        <f t="shared" si="243"/>
      </c>
      <c r="N1079" s="13"/>
    </row>
    <row r="1080" spans="2:14" ht="15.75">
      <c r="B1080" s="292"/>
      <c r="C1080" s="324">
        <v>1053</v>
      </c>
      <c r="D1080" s="325" t="s">
        <v>874</v>
      </c>
      <c r="E1080" s="326">
        <f t="shared" si="249"/>
        <v>0</v>
      </c>
      <c r="F1080" s="449"/>
      <c r="G1080" s="450"/>
      <c r="H1080" s="1425"/>
      <c r="I1080" s="449"/>
      <c r="J1080" s="450"/>
      <c r="K1080" s="1425"/>
      <c r="L1080" s="326">
        <f t="shared" si="250"/>
        <v>0</v>
      </c>
      <c r="M1080" s="12">
        <f t="shared" si="243"/>
      </c>
      <c r="N1080" s="13"/>
    </row>
    <row r="1081" spans="2:14" ht="15.75">
      <c r="B1081" s="292"/>
      <c r="C1081" s="318">
        <v>1062</v>
      </c>
      <c r="D1081" s="319" t="s">
        <v>211</v>
      </c>
      <c r="E1081" s="320">
        <f t="shared" si="249"/>
        <v>0</v>
      </c>
      <c r="F1081" s="454"/>
      <c r="G1081" s="455"/>
      <c r="H1081" s="1428"/>
      <c r="I1081" s="454"/>
      <c r="J1081" s="455"/>
      <c r="K1081" s="1428"/>
      <c r="L1081" s="320">
        <f t="shared" si="250"/>
        <v>0</v>
      </c>
      <c r="M1081" s="12">
        <f t="shared" si="243"/>
      </c>
      <c r="N1081" s="13"/>
    </row>
    <row r="1082" spans="2:14" ht="15.75">
      <c r="B1082" s="292"/>
      <c r="C1082" s="324">
        <v>1063</v>
      </c>
      <c r="D1082" s="332" t="s">
        <v>801</v>
      </c>
      <c r="E1082" s="326">
        <f t="shared" si="249"/>
        <v>0</v>
      </c>
      <c r="F1082" s="449"/>
      <c r="G1082" s="450"/>
      <c r="H1082" s="1425"/>
      <c r="I1082" s="449"/>
      <c r="J1082" s="450"/>
      <c r="K1082" s="1425"/>
      <c r="L1082" s="326">
        <f t="shared" si="250"/>
        <v>0</v>
      </c>
      <c r="M1082" s="12">
        <f t="shared" si="243"/>
      </c>
      <c r="N1082" s="13"/>
    </row>
    <row r="1083" spans="2:14" ht="15.75">
      <c r="B1083" s="292"/>
      <c r="C1083" s="333">
        <v>1069</v>
      </c>
      <c r="D1083" s="334" t="s">
        <v>212</v>
      </c>
      <c r="E1083" s="335">
        <f t="shared" si="249"/>
        <v>0</v>
      </c>
      <c r="F1083" s="600"/>
      <c r="G1083" s="601"/>
      <c r="H1083" s="1427"/>
      <c r="I1083" s="600"/>
      <c r="J1083" s="601"/>
      <c r="K1083" s="1427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.75">
      <c r="B1084" s="278"/>
      <c r="C1084" s="318">
        <v>1091</v>
      </c>
      <c r="D1084" s="331" t="s">
        <v>911</v>
      </c>
      <c r="E1084" s="320">
        <f t="shared" si="249"/>
        <v>0</v>
      </c>
      <c r="F1084" s="454"/>
      <c r="G1084" s="455"/>
      <c r="H1084" s="1428"/>
      <c r="I1084" s="454"/>
      <c r="J1084" s="455"/>
      <c r="K1084" s="1428"/>
      <c r="L1084" s="320">
        <f t="shared" si="250"/>
        <v>0</v>
      </c>
      <c r="M1084" s="12">
        <f t="shared" si="251"/>
      </c>
      <c r="N1084" s="13"/>
    </row>
    <row r="1085" spans="2:14" ht="15.75">
      <c r="B1085" s="292"/>
      <c r="C1085" s="293">
        <v>1092</v>
      </c>
      <c r="D1085" s="294" t="s">
        <v>305</v>
      </c>
      <c r="E1085" s="295">
        <f t="shared" si="249"/>
        <v>0</v>
      </c>
      <c r="F1085" s="158"/>
      <c r="G1085" s="159"/>
      <c r="H1085" s="1420"/>
      <c r="I1085" s="158"/>
      <c r="J1085" s="159"/>
      <c r="K1085" s="1420"/>
      <c r="L1085" s="295">
        <f t="shared" si="250"/>
        <v>0</v>
      </c>
      <c r="M1085" s="12">
        <f t="shared" si="251"/>
      </c>
      <c r="N1085" s="13"/>
    </row>
    <row r="1086" spans="2:14" ht="15.75">
      <c r="B1086" s="292"/>
      <c r="C1086" s="285">
        <v>1098</v>
      </c>
      <c r="D1086" s="339" t="s">
        <v>213</v>
      </c>
      <c r="E1086" s="287">
        <f t="shared" si="249"/>
        <v>0</v>
      </c>
      <c r="F1086" s="173"/>
      <c r="G1086" s="174"/>
      <c r="H1086" s="1421"/>
      <c r="I1086" s="173"/>
      <c r="J1086" s="174"/>
      <c r="K1086" s="1421"/>
      <c r="L1086" s="287">
        <f t="shared" si="250"/>
        <v>0</v>
      </c>
      <c r="M1086" s="12">
        <f t="shared" si="251"/>
      </c>
      <c r="N1086" s="13"/>
    </row>
    <row r="1087" spans="2:14" ht="15.75">
      <c r="B1087" s="272">
        <v>1900</v>
      </c>
      <c r="C1087" s="1745" t="s">
        <v>272</v>
      </c>
      <c r="D1087" s="1746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.75">
      <c r="B1088" s="292"/>
      <c r="C1088" s="279">
        <v>1901</v>
      </c>
      <c r="D1088" s="340" t="s">
        <v>912</v>
      </c>
      <c r="E1088" s="281">
        <f>F1088+G1088+H1088</f>
        <v>0</v>
      </c>
      <c r="F1088" s="152"/>
      <c r="G1088" s="153"/>
      <c r="H1088" s="1418"/>
      <c r="I1088" s="152"/>
      <c r="J1088" s="153"/>
      <c r="K1088" s="1418"/>
      <c r="L1088" s="281">
        <f>I1088+J1088+K1088</f>
        <v>0</v>
      </c>
      <c r="M1088" s="12">
        <f t="shared" si="251"/>
      </c>
      <c r="N1088" s="13"/>
    </row>
    <row r="1089" spans="2:14" ht="15.75">
      <c r="B1089" s="341"/>
      <c r="C1089" s="293">
        <v>1981</v>
      </c>
      <c r="D1089" s="342" t="s">
        <v>913</v>
      </c>
      <c r="E1089" s="295">
        <f>F1089+G1089+H1089</f>
        <v>0</v>
      </c>
      <c r="F1089" s="158"/>
      <c r="G1089" s="159"/>
      <c r="H1089" s="1420"/>
      <c r="I1089" s="158"/>
      <c r="J1089" s="159"/>
      <c r="K1089" s="1420"/>
      <c r="L1089" s="295">
        <f>I1089+J1089+K1089</f>
        <v>0</v>
      </c>
      <c r="M1089" s="12">
        <f t="shared" si="251"/>
      </c>
      <c r="N1089" s="13"/>
    </row>
    <row r="1090" spans="2:14" ht="15.75">
      <c r="B1090" s="292"/>
      <c r="C1090" s="285">
        <v>1991</v>
      </c>
      <c r="D1090" s="343" t="s">
        <v>914</v>
      </c>
      <c r="E1090" s="287">
        <f>F1090+G1090+H1090</f>
        <v>0</v>
      </c>
      <c r="F1090" s="173"/>
      <c r="G1090" s="174"/>
      <c r="H1090" s="1421"/>
      <c r="I1090" s="173"/>
      <c r="J1090" s="174"/>
      <c r="K1090" s="1421"/>
      <c r="L1090" s="287">
        <f>I1090+J1090+K1090</f>
        <v>0</v>
      </c>
      <c r="M1090" s="12">
        <f t="shared" si="251"/>
      </c>
      <c r="N1090" s="13"/>
    </row>
    <row r="1091" spans="2:14" ht="15.75">
      <c r="B1091" s="272">
        <v>2100</v>
      </c>
      <c r="C1091" s="1745" t="s">
        <v>722</v>
      </c>
      <c r="D1091" s="1746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.75">
      <c r="B1092" s="292"/>
      <c r="C1092" s="279">
        <v>2110</v>
      </c>
      <c r="D1092" s="344" t="s">
        <v>214</v>
      </c>
      <c r="E1092" s="281">
        <f>F1092+G1092+H1092</f>
        <v>0</v>
      </c>
      <c r="F1092" s="152"/>
      <c r="G1092" s="153"/>
      <c r="H1092" s="1418"/>
      <c r="I1092" s="152"/>
      <c r="J1092" s="153"/>
      <c r="K1092" s="1418"/>
      <c r="L1092" s="281">
        <f>I1092+J1092+K1092</f>
        <v>0</v>
      </c>
      <c r="M1092" s="12">
        <f t="shared" si="251"/>
      </c>
      <c r="N1092" s="13"/>
    </row>
    <row r="1093" spans="2:14" ht="15.75">
      <c r="B1093" s="341"/>
      <c r="C1093" s="293">
        <v>2120</v>
      </c>
      <c r="D1093" s="300" t="s">
        <v>215</v>
      </c>
      <c r="E1093" s="295">
        <f>F1093+G1093+H1093</f>
        <v>0</v>
      </c>
      <c r="F1093" s="158"/>
      <c r="G1093" s="159"/>
      <c r="H1093" s="1420"/>
      <c r="I1093" s="158"/>
      <c r="J1093" s="159"/>
      <c r="K1093" s="1420"/>
      <c r="L1093" s="295">
        <f>I1093+J1093+K1093</f>
        <v>0</v>
      </c>
      <c r="M1093" s="12">
        <f t="shared" si="251"/>
      </c>
      <c r="N1093" s="13"/>
    </row>
    <row r="1094" spans="2:14" ht="15.75">
      <c r="B1094" s="341"/>
      <c r="C1094" s="293">
        <v>2125</v>
      </c>
      <c r="D1094" s="300" t="s">
        <v>216</v>
      </c>
      <c r="E1094" s="295">
        <f>F1094+G1094+H1094</f>
        <v>0</v>
      </c>
      <c r="F1094" s="488">
        <v>0</v>
      </c>
      <c r="G1094" s="489">
        <v>0</v>
      </c>
      <c r="H1094" s="160">
        <v>0</v>
      </c>
      <c r="I1094" s="488">
        <v>0</v>
      </c>
      <c r="J1094" s="489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.75">
      <c r="B1095" s="291"/>
      <c r="C1095" s="293">
        <v>2140</v>
      </c>
      <c r="D1095" s="300" t="s">
        <v>217</v>
      </c>
      <c r="E1095" s="295">
        <f>F1095+G1095+H1095</f>
        <v>0</v>
      </c>
      <c r="F1095" s="488">
        <v>0</v>
      </c>
      <c r="G1095" s="489">
        <v>0</v>
      </c>
      <c r="H1095" s="160">
        <v>0</v>
      </c>
      <c r="I1095" s="488">
        <v>0</v>
      </c>
      <c r="J1095" s="489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.75">
      <c r="B1096" s="292"/>
      <c r="C1096" s="285">
        <v>2190</v>
      </c>
      <c r="D1096" s="345" t="s">
        <v>218</v>
      </c>
      <c r="E1096" s="287">
        <f>F1096+G1096+H1096</f>
        <v>0</v>
      </c>
      <c r="F1096" s="173"/>
      <c r="G1096" s="174"/>
      <c r="H1096" s="1421"/>
      <c r="I1096" s="173"/>
      <c r="J1096" s="174"/>
      <c r="K1096" s="1421"/>
      <c r="L1096" s="287">
        <f>I1096+J1096+K1096</f>
        <v>0</v>
      </c>
      <c r="M1096" s="12">
        <f t="shared" si="251"/>
      </c>
      <c r="N1096" s="13"/>
    </row>
    <row r="1097" spans="2:14" ht="15.75">
      <c r="B1097" s="272">
        <v>2200</v>
      </c>
      <c r="C1097" s="1745" t="s">
        <v>219</v>
      </c>
      <c r="D1097" s="1746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.75">
      <c r="B1098" s="292"/>
      <c r="C1098" s="279">
        <v>2221</v>
      </c>
      <c r="D1098" s="280" t="s">
        <v>306</v>
      </c>
      <c r="E1098" s="281">
        <f aca="true" t="shared" si="255" ref="E1098:E1103">F1098+G1098+H1098</f>
        <v>0</v>
      </c>
      <c r="F1098" s="152"/>
      <c r="G1098" s="153"/>
      <c r="H1098" s="1418"/>
      <c r="I1098" s="152"/>
      <c r="J1098" s="153"/>
      <c r="K1098" s="1418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.75">
      <c r="B1099" s="292"/>
      <c r="C1099" s="285">
        <v>2224</v>
      </c>
      <c r="D1099" s="286" t="s">
        <v>220</v>
      </c>
      <c r="E1099" s="287">
        <f t="shared" si="255"/>
        <v>0</v>
      </c>
      <c r="F1099" s="173"/>
      <c r="G1099" s="174"/>
      <c r="H1099" s="1421"/>
      <c r="I1099" s="173"/>
      <c r="J1099" s="174"/>
      <c r="K1099" s="1421"/>
      <c r="L1099" s="287">
        <f t="shared" si="256"/>
        <v>0</v>
      </c>
      <c r="M1099" s="12">
        <f t="shared" si="251"/>
      </c>
      <c r="N1099" s="13"/>
    </row>
    <row r="1100" spans="2:14" ht="15.75">
      <c r="B1100" s="272">
        <v>2500</v>
      </c>
      <c r="C1100" s="1745" t="s">
        <v>221</v>
      </c>
      <c r="D1100" s="1746"/>
      <c r="E1100" s="310">
        <f t="shared" si="255"/>
        <v>0</v>
      </c>
      <c r="F1100" s="1422"/>
      <c r="G1100" s="1423"/>
      <c r="H1100" s="1424"/>
      <c r="I1100" s="1422"/>
      <c r="J1100" s="1423"/>
      <c r="K1100" s="1424"/>
      <c r="L1100" s="310">
        <f t="shared" si="256"/>
        <v>0</v>
      </c>
      <c r="M1100" s="12">
        <f t="shared" si="251"/>
      </c>
      <c r="N1100" s="13"/>
    </row>
    <row r="1101" spans="2:14" ht="15.75">
      <c r="B1101" s="272">
        <v>2600</v>
      </c>
      <c r="C1101" s="1753" t="s">
        <v>222</v>
      </c>
      <c r="D1101" s="1754"/>
      <c r="E1101" s="310">
        <f t="shared" si="255"/>
        <v>0</v>
      </c>
      <c r="F1101" s="1422"/>
      <c r="G1101" s="1423"/>
      <c r="H1101" s="1424"/>
      <c r="I1101" s="1422"/>
      <c r="J1101" s="1423"/>
      <c r="K1101" s="1424"/>
      <c r="L1101" s="310">
        <f t="shared" si="256"/>
        <v>0</v>
      </c>
      <c r="M1101" s="12">
        <f t="shared" si="251"/>
      </c>
      <c r="N1101" s="13"/>
    </row>
    <row r="1102" spans="2:14" ht="15.75">
      <c r="B1102" s="272">
        <v>2700</v>
      </c>
      <c r="C1102" s="1753" t="s">
        <v>223</v>
      </c>
      <c r="D1102" s="1754"/>
      <c r="E1102" s="310">
        <f t="shared" si="255"/>
        <v>0</v>
      </c>
      <c r="F1102" s="1422"/>
      <c r="G1102" s="1423"/>
      <c r="H1102" s="1424"/>
      <c r="I1102" s="1422"/>
      <c r="J1102" s="1423"/>
      <c r="K1102" s="1424"/>
      <c r="L1102" s="310">
        <f t="shared" si="256"/>
        <v>0</v>
      </c>
      <c r="M1102" s="12">
        <f t="shared" si="251"/>
      </c>
      <c r="N1102" s="13"/>
    </row>
    <row r="1103" spans="2:14" ht="15.75">
      <c r="B1103" s="272">
        <v>2800</v>
      </c>
      <c r="C1103" s="1753" t="s">
        <v>1662</v>
      </c>
      <c r="D1103" s="1754"/>
      <c r="E1103" s="310">
        <f t="shared" si="255"/>
        <v>0</v>
      </c>
      <c r="F1103" s="1422"/>
      <c r="G1103" s="1423"/>
      <c r="H1103" s="1424"/>
      <c r="I1103" s="1422"/>
      <c r="J1103" s="1423"/>
      <c r="K1103" s="1424"/>
      <c r="L1103" s="310">
        <f t="shared" si="256"/>
        <v>0</v>
      </c>
      <c r="M1103" s="12">
        <f t="shared" si="251"/>
      </c>
      <c r="N1103" s="13"/>
    </row>
    <row r="1104" spans="2:14" ht="15.75">
      <c r="B1104" s="272">
        <v>2900</v>
      </c>
      <c r="C1104" s="1745" t="s">
        <v>224</v>
      </c>
      <c r="D1104" s="1746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.75">
      <c r="B1105" s="346"/>
      <c r="C1105" s="279">
        <v>2910</v>
      </c>
      <c r="D1105" s="347" t="s">
        <v>1996</v>
      </c>
      <c r="E1105" s="281">
        <f aca="true" t="shared" si="258" ref="E1105:E1112">F1105+G1105+H1105</f>
        <v>0</v>
      </c>
      <c r="F1105" s="152"/>
      <c r="G1105" s="153"/>
      <c r="H1105" s="1418"/>
      <c r="I1105" s="152"/>
      <c r="J1105" s="153"/>
      <c r="K1105" s="1418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.75">
      <c r="B1106" s="346"/>
      <c r="C1106" s="279">
        <v>2920</v>
      </c>
      <c r="D1106" s="347" t="s">
        <v>225</v>
      </c>
      <c r="E1106" s="281">
        <f t="shared" si="258"/>
        <v>0</v>
      </c>
      <c r="F1106" s="152"/>
      <c r="G1106" s="153"/>
      <c r="H1106" s="1418"/>
      <c r="I1106" s="152"/>
      <c r="J1106" s="153"/>
      <c r="K1106" s="1418"/>
      <c r="L1106" s="281">
        <f t="shared" si="259"/>
        <v>0</v>
      </c>
      <c r="M1106" s="12">
        <f t="shared" si="251"/>
      </c>
      <c r="N1106" s="13"/>
    </row>
    <row r="1107" spans="2:14" ht="31.5">
      <c r="B1107" s="346"/>
      <c r="C1107" s="324">
        <v>2969</v>
      </c>
      <c r="D1107" s="348" t="s">
        <v>226</v>
      </c>
      <c r="E1107" s="326">
        <f t="shared" si="258"/>
        <v>0</v>
      </c>
      <c r="F1107" s="449"/>
      <c r="G1107" s="450"/>
      <c r="H1107" s="1425"/>
      <c r="I1107" s="449"/>
      <c r="J1107" s="450"/>
      <c r="K1107" s="1425"/>
      <c r="L1107" s="326">
        <f t="shared" si="259"/>
        <v>0</v>
      </c>
      <c r="M1107" s="12">
        <f t="shared" si="251"/>
      </c>
      <c r="N1107" s="13"/>
    </row>
    <row r="1108" spans="2:14" ht="31.5">
      <c r="B1108" s="346"/>
      <c r="C1108" s="349">
        <v>2970</v>
      </c>
      <c r="D1108" s="350" t="s">
        <v>227</v>
      </c>
      <c r="E1108" s="351">
        <f t="shared" si="258"/>
        <v>0</v>
      </c>
      <c r="F1108" s="636"/>
      <c r="G1108" s="637"/>
      <c r="H1108" s="1426"/>
      <c r="I1108" s="636"/>
      <c r="J1108" s="637"/>
      <c r="K1108" s="1426"/>
      <c r="L1108" s="351">
        <f t="shared" si="259"/>
        <v>0</v>
      </c>
      <c r="M1108" s="12">
        <f t="shared" si="251"/>
      </c>
      <c r="N1108" s="13"/>
    </row>
    <row r="1109" spans="2:14" ht="15.75">
      <c r="B1109" s="346"/>
      <c r="C1109" s="333">
        <v>2989</v>
      </c>
      <c r="D1109" s="355" t="s">
        <v>228</v>
      </c>
      <c r="E1109" s="335">
        <f t="shared" si="258"/>
        <v>0</v>
      </c>
      <c r="F1109" s="600"/>
      <c r="G1109" s="601"/>
      <c r="H1109" s="1427"/>
      <c r="I1109" s="600"/>
      <c r="J1109" s="601"/>
      <c r="K1109" s="1427"/>
      <c r="L1109" s="335">
        <f t="shared" si="259"/>
        <v>0</v>
      </c>
      <c r="M1109" s="12">
        <f t="shared" si="251"/>
      </c>
      <c r="N1109" s="13"/>
    </row>
    <row r="1110" spans="2:14" ht="15.75">
      <c r="B1110" s="292"/>
      <c r="C1110" s="318">
        <v>2990</v>
      </c>
      <c r="D1110" s="356" t="s">
        <v>2015</v>
      </c>
      <c r="E1110" s="320">
        <f t="shared" si="258"/>
        <v>0</v>
      </c>
      <c r="F1110" s="454"/>
      <c r="G1110" s="455"/>
      <c r="H1110" s="1428"/>
      <c r="I1110" s="454"/>
      <c r="J1110" s="455"/>
      <c r="K1110" s="1428"/>
      <c r="L1110" s="320">
        <f t="shared" si="259"/>
        <v>0</v>
      </c>
      <c r="M1110" s="12">
        <f t="shared" si="251"/>
      </c>
      <c r="N1110" s="13"/>
    </row>
    <row r="1111" spans="2:14" ht="15.75">
      <c r="B1111" s="292"/>
      <c r="C1111" s="318">
        <v>2991</v>
      </c>
      <c r="D1111" s="356" t="s">
        <v>229</v>
      </c>
      <c r="E1111" s="320">
        <f t="shared" si="258"/>
        <v>0</v>
      </c>
      <c r="F1111" s="454"/>
      <c r="G1111" s="455"/>
      <c r="H1111" s="1428"/>
      <c r="I1111" s="454"/>
      <c r="J1111" s="455"/>
      <c r="K1111" s="1428"/>
      <c r="L1111" s="320">
        <f t="shared" si="259"/>
        <v>0</v>
      </c>
      <c r="M1111" s="12">
        <f t="shared" si="251"/>
      </c>
      <c r="N1111" s="13"/>
    </row>
    <row r="1112" spans="2:14" ht="15.75">
      <c r="B1112" s="292"/>
      <c r="C1112" s="285">
        <v>2992</v>
      </c>
      <c r="D1112" s="357" t="s">
        <v>230</v>
      </c>
      <c r="E1112" s="287">
        <f t="shared" si="258"/>
        <v>0</v>
      </c>
      <c r="F1112" s="173"/>
      <c r="G1112" s="174"/>
      <c r="H1112" s="1421"/>
      <c r="I1112" s="173"/>
      <c r="J1112" s="174"/>
      <c r="K1112" s="1421"/>
      <c r="L1112" s="287">
        <f t="shared" si="259"/>
        <v>0</v>
      </c>
      <c r="M1112" s="12">
        <f t="shared" si="251"/>
      </c>
      <c r="N1112" s="13"/>
    </row>
    <row r="1113" spans="2:14" ht="15.75">
      <c r="B1113" s="272">
        <v>3300</v>
      </c>
      <c r="C1113" s="358" t="s">
        <v>2046</v>
      </c>
      <c r="D1113" s="1481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.75">
      <c r="B1114" s="291"/>
      <c r="C1114" s="279">
        <v>3301</v>
      </c>
      <c r="D1114" s="359" t="s">
        <v>231</v>
      </c>
      <c r="E1114" s="281">
        <f aca="true" t="shared" si="261" ref="E1114:E1121">F1114+G1114+H1114</f>
        <v>0</v>
      </c>
      <c r="F1114" s="486">
        <v>0</v>
      </c>
      <c r="G1114" s="487">
        <v>0</v>
      </c>
      <c r="H1114" s="154">
        <v>0</v>
      </c>
      <c r="I1114" s="486">
        <v>0</v>
      </c>
      <c r="J1114" s="487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.75">
      <c r="B1115" s="291"/>
      <c r="C1115" s="293">
        <v>3302</v>
      </c>
      <c r="D1115" s="360" t="s">
        <v>715</v>
      </c>
      <c r="E1115" s="295">
        <f t="shared" si="261"/>
        <v>0</v>
      </c>
      <c r="F1115" s="488">
        <v>0</v>
      </c>
      <c r="G1115" s="489">
        <v>0</v>
      </c>
      <c r="H1115" s="160">
        <v>0</v>
      </c>
      <c r="I1115" s="488">
        <v>0</v>
      </c>
      <c r="J1115" s="489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.75">
      <c r="B1116" s="291"/>
      <c r="C1116" s="293">
        <v>3303</v>
      </c>
      <c r="D1116" s="360" t="s">
        <v>232</v>
      </c>
      <c r="E1116" s="295">
        <f t="shared" si="261"/>
        <v>0</v>
      </c>
      <c r="F1116" s="488">
        <v>0</v>
      </c>
      <c r="G1116" s="489">
        <v>0</v>
      </c>
      <c r="H1116" s="160">
        <v>0</v>
      </c>
      <c r="I1116" s="488">
        <v>0</v>
      </c>
      <c r="J1116" s="489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15.75">
      <c r="B1117" s="291"/>
      <c r="C1117" s="293">
        <v>3304</v>
      </c>
      <c r="D1117" s="360" t="s">
        <v>233</v>
      </c>
      <c r="E1117" s="295">
        <f t="shared" si="261"/>
        <v>0</v>
      </c>
      <c r="F1117" s="488">
        <v>0</v>
      </c>
      <c r="G1117" s="489">
        <v>0</v>
      </c>
      <c r="H1117" s="160">
        <v>0</v>
      </c>
      <c r="I1117" s="488">
        <v>0</v>
      </c>
      <c r="J1117" s="489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31.5">
      <c r="B1118" s="291"/>
      <c r="C1118" s="285">
        <v>3306</v>
      </c>
      <c r="D1118" s="361" t="s">
        <v>1659</v>
      </c>
      <c r="E1118" s="287">
        <f t="shared" si="261"/>
        <v>0</v>
      </c>
      <c r="F1118" s="490">
        <v>0</v>
      </c>
      <c r="G1118" s="491">
        <v>0</v>
      </c>
      <c r="H1118" s="175">
        <v>0</v>
      </c>
      <c r="I1118" s="490">
        <v>0</v>
      </c>
      <c r="J1118" s="491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.75">
      <c r="B1119" s="272">
        <v>3900</v>
      </c>
      <c r="C1119" s="1745" t="s">
        <v>234</v>
      </c>
      <c r="D1119" s="1746"/>
      <c r="E1119" s="310">
        <f t="shared" si="261"/>
        <v>0</v>
      </c>
      <c r="F1119" s="1471">
        <v>0</v>
      </c>
      <c r="G1119" s="1472">
        <v>0</v>
      </c>
      <c r="H1119" s="1473">
        <v>0</v>
      </c>
      <c r="I1119" s="1471">
        <v>0</v>
      </c>
      <c r="J1119" s="1472">
        <v>0</v>
      </c>
      <c r="K1119" s="1473">
        <v>0</v>
      </c>
      <c r="L1119" s="310">
        <f t="shared" si="262"/>
        <v>0</v>
      </c>
      <c r="M1119" s="12">
        <f t="shared" si="263"/>
      </c>
      <c r="N1119" s="13"/>
    </row>
    <row r="1120" spans="2:14" ht="15.75">
      <c r="B1120" s="272">
        <v>4000</v>
      </c>
      <c r="C1120" s="1745" t="s">
        <v>235</v>
      </c>
      <c r="D1120" s="1746"/>
      <c r="E1120" s="310">
        <f t="shared" si="261"/>
        <v>0</v>
      </c>
      <c r="F1120" s="1422"/>
      <c r="G1120" s="1423"/>
      <c r="H1120" s="1424"/>
      <c r="I1120" s="1422"/>
      <c r="J1120" s="1423"/>
      <c r="K1120" s="1424"/>
      <c r="L1120" s="310">
        <f t="shared" si="262"/>
        <v>0</v>
      </c>
      <c r="M1120" s="12">
        <f t="shared" si="263"/>
      </c>
      <c r="N1120" s="13"/>
    </row>
    <row r="1121" spans="2:14" ht="15.75">
      <c r="B1121" s="272">
        <v>4100</v>
      </c>
      <c r="C1121" s="1745" t="s">
        <v>236</v>
      </c>
      <c r="D1121" s="1746"/>
      <c r="E1121" s="310">
        <f t="shared" si="261"/>
        <v>0</v>
      </c>
      <c r="F1121" s="1472">
        <v>0</v>
      </c>
      <c r="G1121" s="1472">
        <v>0</v>
      </c>
      <c r="H1121" s="1473">
        <v>0</v>
      </c>
      <c r="I1121" s="1663">
        <v>0</v>
      </c>
      <c r="J1121" s="1472">
        <v>0</v>
      </c>
      <c r="K1121" s="1472">
        <v>0</v>
      </c>
      <c r="L1121" s="310">
        <f t="shared" si="262"/>
        <v>0</v>
      </c>
      <c r="M1121" s="12">
        <f t="shared" si="263"/>
      </c>
      <c r="N1121" s="13"/>
    </row>
    <row r="1122" spans="2:14" ht="15.75">
      <c r="B1122" s="272">
        <v>4200</v>
      </c>
      <c r="C1122" s="1745" t="s">
        <v>237</v>
      </c>
      <c r="D1122" s="1746"/>
      <c r="E1122" s="310">
        <f aca="true" t="shared" si="264" ref="E1122:L1122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</c>
      <c r="N1122" s="13"/>
    </row>
    <row r="1123" spans="2:14" ht="15.75">
      <c r="B1123" s="362"/>
      <c r="C1123" s="279">
        <v>4201</v>
      </c>
      <c r="D1123" s="280" t="s">
        <v>238</v>
      </c>
      <c r="E1123" s="281">
        <f aca="true" t="shared" si="265" ref="E1123:E1128">F1123+G1123+H1123</f>
        <v>0</v>
      </c>
      <c r="F1123" s="152"/>
      <c r="G1123" s="153"/>
      <c r="H1123" s="1418"/>
      <c r="I1123" s="152"/>
      <c r="J1123" s="153"/>
      <c r="K1123" s="1418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.75">
      <c r="B1124" s="362"/>
      <c r="C1124" s="293">
        <v>4202</v>
      </c>
      <c r="D1124" s="363" t="s">
        <v>239</v>
      </c>
      <c r="E1124" s="295">
        <f t="shared" si="265"/>
        <v>0</v>
      </c>
      <c r="F1124" s="158"/>
      <c r="G1124" s="159"/>
      <c r="H1124" s="1420"/>
      <c r="I1124" s="158"/>
      <c r="J1124" s="159"/>
      <c r="K1124" s="1420"/>
      <c r="L1124" s="295">
        <f t="shared" si="266"/>
        <v>0</v>
      </c>
      <c r="M1124" s="12">
        <f t="shared" si="263"/>
      </c>
      <c r="N1124" s="13"/>
    </row>
    <row r="1125" spans="2:14" ht="15.75">
      <c r="B1125" s="362"/>
      <c r="C1125" s="293">
        <v>4214</v>
      </c>
      <c r="D1125" s="363" t="s">
        <v>240</v>
      </c>
      <c r="E1125" s="295">
        <f t="shared" si="265"/>
        <v>0</v>
      </c>
      <c r="F1125" s="158"/>
      <c r="G1125" s="159"/>
      <c r="H1125" s="1420"/>
      <c r="I1125" s="158"/>
      <c r="J1125" s="159"/>
      <c r="K1125" s="1420"/>
      <c r="L1125" s="295">
        <f t="shared" si="266"/>
        <v>0</v>
      </c>
      <c r="M1125" s="12">
        <f t="shared" si="263"/>
      </c>
      <c r="N1125" s="13"/>
    </row>
    <row r="1126" spans="2:14" ht="15.75">
      <c r="B1126" s="362"/>
      <c r="C1126" s="293">
        <v>4217</v>
      </c>
      <c r="D1126" s="363" t="s">
        <v>241</v>
      </c>
      <c r="E1126" s="295">
        <f t="shared" si="265"/>
        <v>0</v>
      </c>
      <c r="F1126" s="158"/>
      <c r="G1126" s="159"/>
      <c r="H1126" s="1420"/>
      <c r="I1126" s="158"/>
      <c r="J1126" s="159"/>
      <c r="K1126" s="1420"/>
      <c r="L1126" s="295">
        <f t="shared" si="266"/>
        <v>0</v>
      </c>
      <c r="M1126" s="12">
        <f t="shared" si="263"/>
      </c>
      <c r="N1126" s="13"/>
    </row>
    <row r="1127" spans="2:14" ht="15.75">
      <c r="B1127" s="362"/>
      <c r="C1127" s="293">
        <v>4218</v>
      </c>
      <c r="D1127" s="294" t="s">
        <v>242</v>
      </c>
      <c r="E1127" s="295">
        <f t="shared" si="265"/>
        <v>0</v>
      </c>
      <c r="F1127" s="158"/>
      <c r="G1127" s="159"/>
      <c r="H1127" s="1420"/>
      <c r="I1127" s="158"/>
      <c r="J1127" s="159"/>
      <c r="K1127" s="1420"/>
      <c r="L1127" s="295">
        <f t="shared" si="266"/>
        <v>0</v>
      </c>
      <c r="M1127" s="12">
        <f t="shared" si="263"/>
      </c>
      <c r="N1127" s="13"/>
    </row>
    <row r="1128" spans="2:14" ht="15.75">
      <c r="B1128" s="362"/>
      <c r="C1128" s="285">
        <v>4219</v>
      </c>
      <c r="D1128" s="343" t="s">
        <v>243</v>
      </c>
      <c r="E1128" s="287">
        <f t="shared" si="265"/>
        <v>0</v>
      </c>
      <c r="F1128" s="173"/>
      <c r="G1128" s="174"/>
      <c r="H1128" s="1421"/>
      <c r="I1128" s="173"/>
      <c r="J1128" s="174"/>
      <c r="K1128" s="1421"/>
      <c r="L1128" s="287">
        <f t="shared" si="266"/>
        <v>0</v>
      </c>
      <c r="M1128" s="12">
        <f t="shared" si="263"/>
      </c>
      <c r="N1128" s="13"/>
    </row>
    <row r="1129" spans="2:14" ht="15.75">
      <c r="B1129" s="272">
        <v>4300</v>
      </c>
      <c r="C1129" s="1745" t="s">
        <v>1663</v>
      </c>
      <c r="D1129" s="1746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.75">
      <c r="B1130" s="362"/>
      <c r="C1130" s="279">
        <v>4301</v>
      </c>
      <c r="D1130" s="311" t="s">
        <v>244</v>
      </c>
      <c r="E1130" s="281">
        <f aca="true" t="shared" si="268" ref="E1130:E1135">F1130+G1130+H1130</f>
        <v>0</v>
      </c>
      <c r="F1130" s="152"/>
      <c r="G1130" s="153"/>
      <c r="H1130" s="1418"/>
      <c r="I1130" s="152"/>
      <c r="J1130" s="153"/>
      <c r="K1130" s="1418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.75">
      <c r="B1131" s="362"/>
      <c r="C1131" s="293">
        <v>4302</v>
      </c>
      <c r="D1131" s="363" t="s">
        <v>245</v>
      </c>
      <c r="E1131" s="295">
        <f t="shared" si="268"/>
        <v>0</v>
      </c>
      <c r="F1131" s="158"/>
      <c r="G1131" s="159"/>
      <c r="H1131" s="1420"/>
      <c r="I1131" s="158"/>
      <c r="J1131" s="159"/>
      <c r="K1131" s="1420"/>
      <c r="L1131" s="295">
        <f t="shared" si="269"/>
        <v>0</v>
      </c>
      <c r="M1131" s="12">
        <f t="shared" si="263"/>
      </c>
      <c r="N1131" s="13"/>
    </row>
    <row r="1132" spans="2:14" ht="15.75">
      <c r="B1132" s="362"/>
      <c r="C1132" s="285">
        <v>4309</v>
      </c>
      <c r="D1132" s="301" t="s">
        <v>246</v>
      </c>
      <c r="E1132" s="287">
        <f t="shared" si="268"/>
        <v>0</v>
      </c>
      <c r="F1132" s="173"/>
      <c r="G1132" s="174"/>
      <c r="H1132" s="1421"/>
      <c r="I1132" s="173"/>
      <c r="J1132" s="174"/>
      <c r="K1132" s="1421"/>
      <c r="L1132" s="287">
        <f t="shared" si="269"/>
        <v>0</v>
      </c>
      <c r="M1132" s="12">
        <f t="shared" si="263"/>
      </c>
      <c r="N1132" s="13"/>
    </row>
    <row r="1133" spans="2:14" ht="15.75">
      <c r="B1133" s="272">
        <v>4400</v>
      </c>
      <c r="C1133" s="1745" t="s">
        <v>1660</v>
      </c>
      <c r="D1133" s="1746"/>
      <c r="E1133" s="310">
        <f t="shared" si="268"/>
        <v>0</v>
      </c>
      <c r="F1133" s="1422"/>
      <c r="G1133" s="1423"/>
      <c r="H1133" s="1424"/>
      <c r="I1133" s="1422"/>
      <c r="J1133" s="1423"/>
      <c r="K1133" s="1424"/>
      <c r="L1133" s="310">
        <f t="shared" si="269"/>
        <v>0</v>
      </c>
      <c r="M1133" s="12">
        <f t="shared" si="263"/>
      </c>
      <c r="N1133" s="13"/>
    </row>
    <row r="1134" spans="2:14" ht="15.75">
      <c r="B1134" s="272">
        <v>4500</v>
      </c>
      <c r="C1134" s="1745" t="s">
        <v>1661</v>
      </c>
      <c r="D1134" s="1746"/>
      <c r="E1134" s="310">
        <f t="shared" si="268"/>
        <v>0</v>
      </c>
      <c r="F1134" s="1422"/>
      <c r="G1134" s="1423"/>
      <c r="H1134" s="1424"/>
      <c r="I1134" s="1422"/>
      <c r="J1134" s="1423"/>
      <c r="K1134" s="1424"/>
      <c r="L1134" s="310">
        <f t="shared" si="269"/>
        <v>0</v>
      </c>
      <c r="M1134" s="12">
        <f t="shared" si="263"/>
      </c>
      <c r="N1134" s="13"/>
    </row>
    <row r="1135" spans="2:14" ht="15.75">
      <c r="B1135" s="272">
        <v>4600</v>
      </c>
      <c r="C1135" s="1753" t="s">
        <v>247</v>
      </c>
      <c r="D1135" s="1754"/>
      <c r="E1135" s="310">
        <f t="shared" si="268"/>
        <v>0</v>
      </c>
      <c r="F1135" s="1422"/>
      <c r="G1135" s="1423"/>
      <c r="H1135" s="1424"/>
      <c r="I1135" s="1422"/>
      <c r="J1135" s="1423"/>
      <c r="K1135" s="1424"/>
      <c r="L1135" s="310">
        <f t="shared" si="269"/>
        <v>0</v>
      </c>
      <c r="M1135" s="12">
        <f t="shared" si="263"/>
      </c>
      <c r="N1135" s="13"/>
    </row>
    <row r="1136" spans="2:14" ht="15.75">
      <c r="B1136" s="272">
        <v>4900</v>
      </c>
      <c r="C1136" s="1745" t="s">
        <v>273</v>
      </c>
      <c r="D1136" s="1746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.75">
      <c r="B1137" s="362"/>
      <c r="C1137" s="279">
        <v>4901</v>
      </c>
      <c r="D1137" s="364" t="s">
        <v>274</v>
      </c>
      <c r="E1137" s="281">
        <f>F1137+G1137+H1137</f>
        <v>0</v>
      </c>
      <c r="F1137" s="152"/>
      <c r="G1137" s="153"/>
      <c r="H1137" s="1418"/>
      <c r="I1137" s="152"/>
      <c r="J1137" s="153"/>
      <c r="K1137" s="1418"/>
      <c r="L1137" s="281">
        <f>I1137+J1137+K1137</f>
        <v>0</v>
      </c>
      <c r="M1137" s="12">
        <f t="shared" si="263"/>
      </c>
      <c r="N1137" s="13"/>
    </row>
    <row r="1138" spans="2:14" ht="15.75">
      <c r="B1138" s="362"/>
      <c r="C1138" s="285">
        <v>4902</v>
      </c>
      <c r="D1138" s="301" t="s">
        <v>275</v>
      </c>
      <c r="E1138" s="287">
        <f>F1138+G1138+H1138</f>
        <v>0</v>
      </c>
      <c r="F1138" s="173"/>
      <c r="G1138" s="174"/>
      <c r="H1138" s="1421"/>
      <c r="I1138" s="173"/>
      <c r="J1138" s="174"/>
      <c r="K1138" s="1421"/>
      <c r="L1138" s="287">
        <f>I1138+J1138+K1138</f>
        <v>0</v>
      </c>
      <c r="M1138" s="12">
        <f t="shared" si="263"/>
      </c>
      <c r="N1138" s="13"/>
    </row>
    <row r="1139" spans="2:14" ht="15.75">
      <c r="B1139" s="365">
        <v>5100</v>
      </c>
      <c r="C1139" s="1749" t="s">
        <v>248</v>
      </c>
      <c r="D1139" s="1750"/>
      <c r="E1139" s="310">
        <f>F1139+G1139+H1139</f>
        <v>0</v>
      </c>
      <c r="F1139" s="1422"/>
      <c r="G1139" s="1423"/>
      <c r="H1139" s="1424"/>
      <c r="I1139" s="1422"/>
      <c r="J1139" s="1423"/>
      <c r="K1139" s="1424"/>
      <c r="L1139" s="310">
        <f>I1139+J1139+K1139</f>
        <v>0</v>
      </c>
      <c r="M1139" s="12">
        <f t="shared" si="263"/>
      </c>
      <c r="N1139" s="13"/>
    </row>
    <row r="1140" spans="2:14" ht="15.75">
      <c r="B1140" s="365">
        <v>5200</v>
      </c>
      <c r="C1140" s="1749" t="s">
        <v>249</v>
      </c>
      <c r="D1140" s="1750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.75">
      <c r="B1141" s="366"/>
      <c r="C1141" s="367">
        <v>5201</v>
      </c>
      <c r="D1141" s="368" t="s">
        <v>250</v>
      </c>
      <c r="E1141" s="281">
        <f aca="true" t="shared" si="272" ref="E1141:E1147">F1141+G1141+H1141</f>
        <v>0</v>
      </c>
      <c r="F1141" s="152"/>
      <c r="G1141" s="153"/>
      <c r="H1141" s="1418"/>
      <c r="I1141" s="152"/>
      <c r="J1141" s="153"/>
      <c r="K1141" s="1418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.75">
      <c r="B1142" s="366"/>
      <c r="C1142" s="369">
        <v>5202</v>
      </c>
      <c r="D1142" s="370" t="s">
        <v>251</v>
      </c>
      <c r="E1142" s="295">
        <f t="shared" si="272"/>
        <v>0</v>
      </c>
      <c r="F1142" s="158"/>
      <c r="G1142" s="159"/>
      <c r="H1142" s="1420"/>
      <c r="I1142" s="158"/>
      <c r="J1142" s="159"/>
      <c r="K1142" s="1420"/>
      <c r="L1142" s="295">
        <f t="shared" si="273"/>
        <v>0</v>
      </c>
      <c r="M1142" s="12">
        <f t="shared" si="263"/>
      </c>
      <c r="N1142" s="13"/>
    </row>
    <row r="1143" spans="2:14" ht="15.75">
      <c r="B1143" s="366"/>
      <c r="C1143" s="369">
        <v>5203</v>
      </c>
      <c r="D1143" s="370" t="s">
        <v>620</v>
      </c>
      <c r="E1143" s="295">
        <f t="shared" si="272"/>
        <v>0</v>
      </c>
      <c r="F1143" s="158"/>
      <c r="G1143" s="159"/>
      <c r="H1143" s="1420"/>
      <c r="I1143" s="158"/>
      <c r="J1143" s="159"/>
      <c r="K1143" s="1420"/>
      <c r="L1143" s="295">
        <f t="shared" si="273"/>
        <v>0</v>
      </c>
      <c r="M1143" s="12">
        <f t="shared" si="263"/>
      </c>
      <c r="N1143" s="13"/>
    </row>
    <row r="1144" spans="2:14" ht="15.75">
      <c r="B1144" s="366"/>
      <c r="C1144" s="369">
        <v>5204</v>
      </c>
      <c r="D1144" s="370" t="s">
        <v>621</v>
      </c>
      <c r="E1144" s="295">
        <f t="shared" si="272"/>
        <v>0</v>
      </c>
      <c r="F1144" s="158"/>
      <c r="G1144" s="159"/>
      <c r="H1144" s="1420"/>
      <c r="I1144" s="158"/>
      <c r="J1144" s="159"/>
      <c r="K1144" s="1420"/>
      <c r="L1144" s="295">
        <f t="shared" si="273"/>
        <v>0</v>
      </c>
      <c r="M1144" s="12">
        <f t="shared" si="263"/>
      </c>
      <c r="N1144" s="13"/>
    </row>
    <row r="1145" spans="2:14" ht="15.75">
      <c r="B1145" s="366"/>
      <c r="C1145" s="369">
        <v>5205</v>
      </c>
      <c r="D1145" s="370" t="s">
        <v>622</v>
      </c>
      <c r="E1145" s="295">
        <f t="shared" si="272"/>
        <v>0</v>
      </c>
      <c r="F1145" s="158"/>
      <c r="G1145" s="159"/>
      <c r="H1145" s="1420"/>
      <c r="I1145" s="158"/>
      <c r="J1145" s="159"/>
      <c r="K1145" s="1420"/>
      <c r="L1145" s="295">
        <f t="shared" si="273"/>
        <v>0</v>
      </c>
      <c r="M1145" s="12">
        <f t="shared" si="263"/>
      </c>
      <c r="N1145" s="13"/>
    </row>
    <row r="1146" spans="2:14" ht="15.75">
      <c r="B1146" s="366"/>
      <c r="C1146" s="369">
        <v>5206</v>
      </c>
      <c r="D1146" s="370" t="s">
        <v>623</v>
      </c>
      <c r="E1146" s="295">
        <f t="shared" si="272"/>
        <v>0</v>
      </c>
      <c r="F1146" s="158"/>
      <c r="G1146" s="159"/>
      <c r="H1146" s="1420"/>
      <c r="I1146" s="158"/>
      <c r="J1146" s="159"/>
      <c r="K1146" s="1420"/>
      <c r="L1146" s="295">
        <f t="shared" si="273"/>
        <v>0</v>
      </c>
      <c r="M1146" s="12">
        <f t="shared" si="263"/>
      </c>
      <c r="N1146" s="13"/>
    </row>
    <row r="1147" spans="2:14" ht="15.75">
      <c r="B1147" s="366"/>
      <c r="C1147" s="371">
        <v>5219</v>
      </c>
      <c r="D1147" s="372" t="s">
        <v>624</v>
      </c>
      <c r="E1147" s="287">
        <f t="shared" si="272"/>
        <v>0</v>
      </c>
      <c r="F1147" s="173"/>
      <c r="G1147" s="174"/>
      <c r="H1147" s="1421"/>
      <c r="I1147" s="173"/>
      <c r="J1147" s="174"/>
      <c r="K1147" s="1421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.75">
      <c r="B1148" s="365">
        <v>5300</v>
      </c>
      <c r="C1148" s="1749" t="s">
        <v>625</v>
      </c>
      <c r="D1148" s="1750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.75">
      <c r="B1149" s="366"/>
      <c r="C1149" s="367">
        <v>5301</v>
      </c>
      <c r="D1149" s="368" t="s">
        <v>307</v>
      </c>
      <c r="E1149" s="281">
        <f>F1149+G1149+H1149</f>
        <v>0</v>
      </c>
      <c r="F1149" s="152"/>
      <c r="G1149" s="153"/>
      <c r="H1149" s="1418"/>
      <c r="I1149" s="152"/>
      <c r="J1149" s="153"/>
      <c r="K1149" s="1418"/>
      <c r="L1149" s="281">
        <f>I1149+J1149+K1149</f>
        <v>0</v>
      </c>
      <c r="M1149" s="12">
        <f t="shared" si="274"/>
      </c>
      <c r="N1149" s="13"/>
    </row>
    <row r="1150" spans="2:14" ht="15.75">
      <c r="B1150" s="366"/>
      <c r="C1150" s="371">
        <v>5309</v>
      </c>
      <c r="D1150" s="372" t="s">
        <v>626</v>
      </c>
      <c r="E1150" s="287">
        <f>F1150+G1150+H1150</f>
        <v>0</v>
      </c>
      <c r="F1150" s="173"/>
      <c r="G1150" s="174"/>
      <c r="H1150" s="1421"/>
      <c r="I1150" s="173"/>
      <c r="J1150" s="174"/>
      <c r="K1150" s="1421"/>
      <c r="L1150" s="287">
        <f>I1150+J1150+K1150</f>
        <v>0</v>
      </c>
      <c r="M1150" s="12">
        <f t="shared" si="274"/>
      </c>
      <c r="N1150" s="13"/>
    </row>
    <row r="1151" spans="2:14" ht="15.75">
      <c r="B1151" s="365">
        <v>5400</v>
      </c>
      <c r="C1151" s="1749" t="s">
        <v>685</v>
      </c>
      <c r="D1151" s="1750"/>
      <c r="E1151" s="310">
        <f>F1151+G1151+H1151</f>
        <v>0</v>
      </c>
      <c r="F1151" s="1422"/>
      <c r="G1151" s="1423"/>
      <c r="H1151" s="1424"/>
      <c r="I1151" s="1422"/>
      <c r="J1151" s="1423"/>
      <c r="K1151" s="1424"/>
      <c r="L1151" s="310">
        <f>I1151+J1151+K1151</f>
        <v>0</v>
      </c>
      <c r="M1151" s="12">
        <f t="shared" si="274"/>
      </c>
      <c r="N1151" s="13"/>
    </row>
    <row r="1152" spans="2:14" ht="15.75">
      <c r="B1152" s="272">
        <v>5500</v>
      </c>
      <c r="C1152" s="1745" t="s">
        <v>686</v>
      </c>
      <c r="D1152" s="1746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.75">
      <c r="B1153" s="362"/>
      <c r="C1153" s="279">
        <v>5501</v>
      </c>
      <c r="D1153" s="311" t="s">
        <v>687</v>
      </c>
      <c r="E1153" s="281">
        <f>F1153+G1153+H1153</f>
        <v>0</v>
      </c>
      <c r="F1153" s="152"/>
      <c r="G1153" s="153"/>
      <c r="H1153" s="1418"/>
      <c r="I1153" s="152"/>
      <c r="J1153" s="153"/>
      <c r="K1153" s="1418"/>
      <c r="L1153" s="281">
        <f>I1153+J1153+K1153</f>
        <v>0</v>
      </c>
      <c r="M1153" s="12">
        <f t="shared" si="274"/>
      </c>
      <c r="N1153" s="13"/>
    </row>
    <row r="1154" spans="2:14" ht="15.75">
      <c r="B1154" s="362"/>
      <c r="C1154" s="293">
        <v>5502</v>
      </c>
      <c r="D1154" s="294" t="s">
        <v>688</v>
      </c>
      <c r="E1154" s="295">
        <f>F1154+G1154+H1154</f>
        <v>0</v>
      </c>
      <c r="F1154" s="158"/>
      <c r="G1154" s="159"/>
      <c r="H1154" s="1420"/>
      <c r="I1154" s="158"/>
      <c r="J1154" s="159"/>
      <c r="K1154" s="1420"/>
      <c r="L1154" s="295">
        <f>I1154+J1154+K1154</f>
        <v>0</v>
      </c>
      <c r="M1154" s="12">
        <f t="shared" si="274"/>
      </c>
      <c r="N1154" s="13"/>
    </row>
    <row r="1155" spans="2:14" ht="15.75">
      <c r="B1155" s="362"/>
      <c r="C1155" s="293">
        <v>5503</v>
      </c>
      <c r="D1155" s="363" t="s">
        <v>689</v>
      </c>
      <c r="E1155" s="295">
        <f>F1155+G1155+H1155</f>
        <v>0</v>
      </c>
      <c r="F1155" s="158"/>
      <c r="G1155" s="159"/>
      <c r="H1155" s="1420"/>
      <c r="I1155" s="158"/>
      <c r="J1155" s="159"/>
      <c r="K1155" s="1420"/>
      <c r="L1155" s="295">
        <f>I1155+J1155+K1155</f>
        <v>0</v>
      </c>
      <c r="M1155" s="12">
        <f t="shared" si="274"/>
      </c>
      <c r="N1155" s="13"/>
    </row>
    <row r="1156" spans="2:14" ht="15.75">
      <c r="B1156" s="362"/>
      <c r="C1156" s="285">
        <v>5504</v>
      </c>
      <c r="D1156" s="339" t="s">
        <v>690</v>
      </c>
      <c r="E1156" s="287">
        <f>F1156+G1156+H1156</f>
        <v>0</v>
      </c>
      <c r="F1156" s="173"/>
      <c r="G1156" s="174"/>
      <c r="H1156" s="1421"/>
      <c r="I1156" s="173"/>
      <c r="J1156" s="174"/>
      <c r="K1156" s="1421"/>
      <c r="L1156" s="287">
        <f>I1156+J1156+K1156</f>
        <v>0</v>
      </c>
      <c r="M1156" s="12">
        <f t="shared" si="274"/>
      </c>
      <c r="N1156" s="13"/>
    </row>
    <row r="1157" spans="2:14" ht="15.75">
      <c r="B1157" s="365">
        <v>5700</v>
      </c>
      <c r="C1157" s="1751" t="s">
        <v>915</v>
      </c>
      <c r="D1157" s="1752"/>
      <c r="E1157" s="310">
        <f>SUM(E1158:E1160)</f>
        <v>0</v>
      </c>
      <c r="F1157" s="1471">
        <v>0</v>
      </c>
      <c r="G1157" s="1471">
        <v>0</v>
      </c>
      <c r="H1157" s="1471">
        <v>0</v>
      </c>
      <c r="I1157" s="1471">
        <v>0</v>
      </c>
      <c r="J1157" s="1471">
        <v>0</v>
      </c>
      <c r="K1157" s="1471">
        <v>0</v>
      </c>
      <c r="L1157" s="310">
        <f>SUM(L1158:L1160)</f>
        <v>0</v>
      </c>
      <c r="M1157" s="12">
        <f t="shared" si="274"/>
      </c>
      <c r="N1157" s="13"/>
    </row>
    <row r="1158" spans="2:14" ht="15.75">
      <c r="B1158" s="366"/>
      <c r="C1158" s="367">
        <v>5701</v>
      </c>
      <c r="D1158" s="368" t="s">
        <v>691</v>
      </c>
      <c r="E1158" s="281">
        <f>F1158+G1158+H1158</f>
        <v>0</v>
      </c>
      <c r="F1158" s="1472">
        <v>0</v>
      </c>
      <c r="G1158" s="1472">
        <v>0</v>
      </c>
      <c r="H1158" s="1473">
        <v>0</v>
      </c>
      <c r="I1158" s="1663">
        <v>0</v>
      </c>
      <c r="J1158" s="1472">
        <v>0</v>
      </c>
      <c r="K1158" s="1472">
        <v>0</v>
      </c>
      <c r="L1158" s="281">
        <f>I1158+J1158+K1158</f>
        <v>0</v>
      </c>
      <c r="M1158" s="12">
        <f t="shared" si="274"/>
      </c>
      <c r="N1158" s="13"/>
    </row>
    <row r="1159" spans="2:14" ht="15.75">
      <c r="B1159" s="366"/>
      <c r="C1159" s="373">
        <v>5702</v>
      </c>
      <c r="D1159" s="374" t="s">
        <v>692</v>
      </c>
      <c r="E1159" s="314">
        <f>F1159+G1159+H1159</f>
        <v>0</v>
      </c>
      <c r="F1159" s="1472">
        <v>0</v>
      </c>
      <c r="G1159" s="1472">
        <v>0</v>
      </c>
      <c r="H1159" s="1473">
        <v>0</v>
      </c>
      <c r="I1159" s="1663">
        <v>0</v>
      </c>
      <c r="J1159" s="1472">
        <v>0</v>
      </c>
      <c r="K1159" s="1472">
        <v>0</v>
      </c>
      <c r="L1159" s="314">
        <f>I1159+J1159+K1159</f>
        <v>0</v>
      </c>
      <c r="M1159" s="12">
        <f t="shared" si="274"/>
      </c>
      <c r="N1159" s="13"/>
    </row>
    <row r="1160" spans="2:14" ht="15.75">
      <c r="B1160" s="292"/>
      <c r="C1160" s="375">
        <v>4071</v>
      </c>
      <c r="D1160" s="376" t="s">
        <v>693</v>
      </c>
      <c r="E1160" s="377">
        <f>F1160+G1160+H1160</f>
        <v>0</v>
      </c>
      <c r="F1160" s="1472">
        <v>0</v>
      </c>
      <c r="G1160" s="1472">
        <v>0</v>
      </c>
      <c r="H1160" s="1473">
        <v>0</v>
      </c>
      <c r="I1160" s="1663">
        <v>0</v>
      </c>
      <c r="J1160" s="1472">
        <v>0</v>
      </c>
      <c r="K1160" s="1472">
        <v>0</v>
      </c>
      <c r="L1160" s="377">
        <f>I1160+J1160+K1160</f>
        <v>0</v>
      </c>
      <c r="M1160" s="12">
        <f t="shared" si="274"/>
      </c>
      <c r="N1160" s="13"/>
    </row>
    <row r="1161" spans="2:14" ht="15.75">
      <c r="B1161" s="582"/>
      <c r="C1161" s="1747" t="s">
        <v>694</v>
      </c>
      <c r="D1161" s="1748"/>
      <c r="E1161" s="1438"/>
      <c r="F1161" s="1438"/>
      <c r="G1161" s="1438"/>
      <c r="H1161" s="1438"/>
      <c r="I1161" s="1438"/>
      <c r="J1161" s="1438"/>
      <c r="K1161" s="1438"/>
      <c r="L1161" s="1439"/>
      <c r="M1161" s="12">
        <f t="shared" si="274"/>
      </c>
      <c r="N1161" s="13"/>
    </row>
    <row r="1162" spans="2:14" ht="15.75">
      <c r="B1162" s="381">
        <v>98</v>
      </c>
      <c r="C1162" s="1747" t="s">
        <v>694</v>
      </c>
      <c r="D1162" s="1748"/>
      <c r="E1162" s="382">
        <f>F1162+G1162+H1162</f>
        <v>0</v>
      </c>
      <c r="F1162" s="1429"/>
      <c r="G1162" s="1430"/>
      <c r="H1162" s="1431"/>
      <c r="I1162" s="1461">
        <v>0</v>
      </c>
      <c r="J1162" s="1462">
        <v>0</v>
      </c>
      <c r="K1162" s="1463">
        <v>0</v>
      </c>
      <c r="L1162" s="382">
        <f>I1162+J1162+K1162</f>
        <v>0</v>
      </c>
      <c r="M1162" s="12">
        <f t="shared" si="274"/>
      </c>
      <c r="N1162" s="13"/>
    </row>
    <row r="1163" spans="2:14" ht="15.75">
      <c r="B1163" s="1433"/>
      <c r="C1163" s="1434"/>
      <c r="D1163" s="1435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.75">
      <c r="B1164" s="1436"/>
      <c r="C1164" s="111"/>
      <c r="D1164" s="1437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.75">
      <c r="B1165" s="1436"/>
      <c r="C1165" s="111"/>
      <c r="D1165" s="1437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5.75">
      <c r="B1166" s="1464"/>
      <c r="C1166" s="393" t="s">
        <v>741</v>
      </c>
      <c r="D1166" s="1432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0</v>
      </c>
      <c r="F1166" s="396">
        <f t="shared" si="277"/>
        <v>0</v>
      </c>
      <c r="G1166" s="397">
        <f t="shared" si="277"/>
        <v>0</v>
      </c>
      <c r="H1166" s="398">
        <f t="shared" si="277"/>
        <v>0</v>
      </c>
      <c r="I1166" s="396">
        <f t="shared" si="277"/>
        <v>0</v>
      </c>
      <c r="J1166" s="397">
        <f t="shared" si="277"/>
        <v>137589</v>
      </c>
      <c r="K1166" s="398">
        <f t="shared" si="277"/>
        <v>0</v>
      </c>
      <c r="L1166" s="395">
        <f t="shared" si="277"/>
        <v>137589</v>
      </c>
      <c r="M1166" s="12">
        <f t="shared" si="274"/>
        <v>1</v>
      </c>
      <c r="N1166" s="73" t="str">
        <f>LEFT(C1048,1)</f>
        <v>5</v>
      </c>
    </row>
    <row r="1167" spans="2:13" ht="15.75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.75">
      <c r="B1168" s="1367"/>
      <c r="C1168" s="1367"/>
      <c r="D1168" s="1368"/>
      <c r="E1168" s="1367"/>
      <c r="F1168" s="1367"/>
      <c r="G1168" s="1367"/>
      <c r="H1168" s="1367"/>
      <c r="I1168" s="1367"/>
      <c r="J1168" s="1367"/>
      <c r="K1168" s="1367"/>
      <c r="L1168" s="1369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</sheetData>
  <sheetProtection password="81B0" sheet="1"/>
  <mergeCells count="24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C1101:D1101"/>
    <mergeCell ref="C1122:D1122"/>
    <mergeCell ref="C1129:D1129"/>
    <mergeCell ref="C1133:D1133"/>
    <mergeCell ref="C1134:D1134"/>
    <mergeCell ref="C1135:D1135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2066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2067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2072</v>
      </c>
      <c r="I3" s="61"/>
    </row>
    <row r="4" spans="1:9" ht="15.75">
      <c r="A4" s="61" t="s">
        <v>710</v>
      </c>
      <c r="B4" s="61" t="s">
        <v>2048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57">
        <f>$B$7</f>
        <v>0</v>
      </c>
      <c r="J14" s="1758"/>
      <c r="K14" s="175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9">
        <f>$B$9</f>
        <v>0</v>
      </c>
      <c r="J16" s="1760"/>
      <c r="K16" s="176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2">
        <f>$B$12</f>
        <v>0</v>
      </c>
      <c r="J19" s="1763"/>
      <c r="K19" s="1764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65" t="s">
        <v>2049</v>
      </c>
      <c r="M23" s="1766"/>
      <c r="N23" s="1766"/>
      <c r="O23" s="1767"/>
      <c r="P23" s="1768" t="s">
        <v>2050</v>
      </c>
      <c r="Q23" s="1769"/>
      <c r="R23" s="1769"/>
      <c r="S23" s="177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1" t="s">
        <v>744</v>
      </c>
      <c r="K30" s="177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5" t="s">
        <v>747</v>
      </c>
      <c r="K33" s="175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3" t="s">
        <v>194</v>
      </c>
      <c r="K39" s="177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5" t="s">
        <v>199</v>
      </c>
      <c r="K47" s="1776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5" t="s">
        <v>200</v>
      </c>
      <c r="K48" s="175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5" t="s">
        <v>272</v>
      </c>
      <c r="K66" s="174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5" t="s">
        <v>722</v>
      </c>
      <c r="K70" s="174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5" t="s">
        <v>219</v>
      </c>
      <c r="K76" s="174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5" t="s">
        <v>221</v>
      </c>
      <c r="K79" s="174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3" t="s">
        <v>222</v>
      </c>
      <c r="K80" s="175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3" t="s">
        <v>223</v>
      </c>
      <c r="K81" s="175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3" t="s">
        <v>1662</v>
      </c>
      <c r="K82" s="175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5" t="s">
        <v>224</v>
      </c>
      <c r="K83" s="174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5" t="s">
        <v>234</v>
      </c>
      <c r="K98" s="174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5" t="s">
        <v>235</v>
      </c>
      <c r="K99" s="174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5" t="s">
        <v>236</v>
      </c>
      <c r="K100" s="174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5" t="s">
        <v>237</v>
      </c>
      <c r="K101" s="174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5" t="s">
        <v>1663</v>
      </c>
      <c r="K108" s="174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5" t="s">
        <v>1660</v>
      </c>
      <c r="K112" s="174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5" t="s">
        <v>1661</v>
      </c>
      <c r="K113" s="174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3" t="s">
        <v>247</v>
      </c>
      <c r="K114" s="175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5" t="s">
        <v>273</v>
      </c>
      <c r="K115" s="174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9" t="s">
        <v>248</v>
      </c>
      <c r="K118" s="175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9" t="s">
        <v>249</v>
      </c>
      <c r="K119" s="175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9" t="s">
        <v>625</v>
      </c>
      <c r="K127" s="175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9" t="s">
        <v>685</v>
      </c>
      <c r="K130" s="175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5" t="s">
        <v>686</v>
      </c>
      <c r="K131" s="174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1" t="s">
        <v>915</v>
      </c>
      <c r="K136" s="1752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47" t="s">
        <v>694</v>
      </c>
      <c r="K140" s="174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7" t="s">
        <v>694</v>
      </c>
      <c r="K141" s="174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080" ht="12.75"/>
    <row r="1084" ht="12.75"/>
    <row r="1085" ht="12.75"/>
    <row r="1110" ht="12.75"/>
    <row r="1160" ht="12.75"/>
    <row r="1161" ht="12.75"/>
    <row r="1162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2019-04-16T13:19:54Z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